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kab\Downloads\"/>
    </mc:Choice>
  </mc:AlternateContent>
  <xr:revisionPtr revIDLastSave="0" documentId="8_{5DE92F9D-D0FC-4FF9-94AF-994AF4592938}" xr6:coauthVersionLast="46" xr6:coauthVersionMax="46" xr10:uidLastSave="{00000000-0000-0000-0000-000000000000}"/>
  <bookViews>
    <workbookView xWindow="7965" yWindow="1380" windowWidth="13935" windowHeight="13770" xr2:uid="{00000000-000D-0000-FFFF-FFFF00000000}"/>
  </bookViews>
  <sheets>
    <sheet name="Лист1" sheetId="2" r:id="rId1"/>
  </sheets>
  <calcPr calcId="181029"/>
</workbook>
</file>

<file path=xl/calcChain.xml><?xml version="1.0" encoding="utf-8"?>
<calcChain xmlns="http://schemas.openxmlformats.org/spreadsheetml/2006/main">
  <c r="C659" i="2" l="1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<sst xmlns="http://schemas.openxmlformats.org/spreadsheetml/2006/main" count="1321" uniqueCount="437">
  <si>
    <t>Дом</t>
  </si>
  <si>
    <t>Квартира</t>
  </si>
  <si>
    <t>Код плательщика</t>
  </si>
  <si>
    <t>Долг на сегодня</t>
  </si>
  <si>
    <t>Долг в месяцах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</si>
  <si>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</si>
  <si>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</si>
  <si>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</si>
  <si>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</si>
  <si>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</si>
  <si>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</si>
  <si>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</si>
  <si>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</si>
  <si>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</si>
  <si>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</si>
  <si>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</si>
  <si>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</si>
  <si>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</si>
  <si>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</si>
  <si>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</si>
  <si>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</si>
  <si>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</si>
  <si>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</si>
  <si>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</si>
  <si>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</si>
  <si>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</si>
  <si>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</si>
  <si>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</si>
  <si>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</si>
  <si>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</si>
  <si>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</si>
  <si>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</si>
  <si>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</si>
  <si>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</si>
  <si>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</si>
  <si>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</si>
  <si>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</si>
  <si>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</si>
  <si>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</si>
  <si>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</si>
  <si>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</si>
  <si>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</si>
  <si>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</si>
  <si>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</si>
  <si>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</si>
  <si>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</si>
  <si>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</si>
  <si>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</si>
  <si>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</si>
  <si>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</si>
  <si>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</si>
  <si>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</si>
  <si>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</si>
  <si>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</si>
  <si>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</si>
  <si>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</si>
  <si>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</si>
  <si>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</si>
  <si>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</si>
  <si>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</si>
  <si>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</si>
  <si>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</si>
  <si>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</si>
  <si>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</si>
  <si>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</si>
  <si>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</si>
  <si>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</si>
  <si>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</si>
  <si>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</si>
  <si>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</si>
  <si>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</si>
  <si>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</si>
  <si>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</si>
  <si>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</si>
  <si>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</si>
  <si>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Вавилова ул., дом. 76</t>
  </si>
  <si>
    <t>73</t>
  </si>
  <si>
    <t>74</t>
  </si>
  <si>
    <t>75</t>
  </si>
  <si>
    <t>76</t>
  </si>
  <si>
    <t>77</t>
  </si>
  <si>
    <t>78</t>
  </si>
  <si>
    <t>79</t>
  </si>
  <si>
    <t>80</t>
  </si>
  <si>
    <t>Вавилова ул., дом. 78</t>
  </si>
  <si>
    <t>Вавилова ул., дом. 80</t>
  </si>
  <si>
    <t>108</t>
  </si>
  <si>
    <t>Вавилова ул., дом. 81</t>
  </si>
  <si>
    <t>193</t>
  </si>
  <si>
    <t>194</t>
  </si>
  <si>
    <t>196</t>
  </si>
  <si>
    <t>199</t>
  </si>
  <si>
    <t>200</t>
  </si>
  <si>
    <t>201</t>
  </si>
  <si>
    <t>202</t>
  </si>
  <si>
    <t>204</t>
  </si>
  <si>
    <t>205</t>
  </si>
  <si>
    <t>207</t>
  </si>
  <si>
    <t>209</t>
  </si>
  <si>
    <t>214</t>
  </si>
  <si>
    <t>216</t>
  </si>
  <si>
    <t>217</t>
  </si>
  <si>
    <t>224</t>
  </si>
  <si>
    <t>225</t>
  </si>
  <si>
    <t>228</t>
  </si>
  <si>
    <t>231</t>
  </si>
  <si>
    <t>233</t>
  </si>
  <si>
    <t>244</t>
  </si>
  <si>
    <t>246</t>
  </si>
  <si>
    <t>248</t>
  </si>
  <si>
    <t>249</t>
  </si>
  <si>
    <t>250</t>
  </si>
  <si>
    <t>251</t>
  </si>
  <si>
    <t>252</t>
  </si>
  <si>
    <t>254</t>
  </si>
  <si>
    <t>255</t>
  </si>
  <si>
    <t>257</t>
  </si>
  <si>
    <t>258</t>
  </si>
  <si>
    <t>Вавилова ул., дом. 82</t>
  </si>
  <si>
    <t>Вавилова ул., дом. 84 к.4</t>
  </si>
  <si>
    <t>81</t>
  </si>
  <si>
    <t>82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</si>
  <si>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</si>
  <si>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</si>
  <si>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</si>
  <si>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</si>
  <si>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</si>
  <si>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</si>
  <si>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</si>
  <si>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</si>
  <si>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</si>
  <si>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</si>
  <si>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</si>
  <si>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</si>
  <si>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</si>
  <si>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</si>
  <si>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Вавилова ул., дом. 86</t>
  </si>
  <si>
    <t>99</t>
  </si>
  <si>
    <t>102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</si>
  <si>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</si>
  <si>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</si>
  <si>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</si>
  <si>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</si>
  <si>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</si>
  <si>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</si>
  <si>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</si>
  <si>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</si>
  <si>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</si>
  <si>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</si>
  <si>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</si>
  <si>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</si>
  <si>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</si>
  <si>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</si>
  <si>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</si>
  <si>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</si>
  <si>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</si>
  <si>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</si>
  <si>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</si>
  <si>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</si>
  <si>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</si>
  <si>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</si>
  <si>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</si>
  <si>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</si>
  <si>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</si>
  <si>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</si>
  <si>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</si>
  <si>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</si>
  <si>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</si>
  <si>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138</t>
  </si>
  <si>
    <t>139</t>
  </si>
  <si>
    <t>141</t>
  </si>
  <si>
    <t>142</t>
  </si>
  <si>
    <t>144</t>
  </si>
  <si>
    <t>145</t>
  </si>
  <si>
    <t>146</t>
  </si>
  <si>
    <t>147</t>
  </si>
  <si>
    <t>148</t>
  </si>
  <si>
    <t>149</t>
  </si>
  <si>
    <t>150</t>
  </si>
  <si>
    <t>153</t>
  </si>
  <si>
    <t>154</t>
  </si>
  <si>
    <t>155</t>
  </si>
  <si>
    <t>156</t>
  </si>
  <si>
    <t>158</t>
  </si>
  <si>
    <t>159</t>
  </si>
  <si>
    <t>160</t>
  </si>
  <si>
    <t>161</t>
  </si>
  <si>
    <t>162</t>
  </si>
  <si>
    <t>164</t>
  </si>
  <si>
    <t>165</t>
  </si>
  <si>
    <t>167</t>
  </si>
  <si>
    <t>170</t>
  </si>
  <si>
    <t>171</t>
  </si>
  <si>
    <t>172</t>
  </si>
  <si>
    <t>176</t>
  </si>
  <si>
    <t>178</t>
  </si>
  <si>
    <t>179</t>
  </si>
  <si>
    <t>180</t>
  </si>
  <si>
    <t>181</t>
  </si>
  <si>
    <t>182</t>
  </si>
  <si>
    <t>183</t>
  </si>
  <si>
    <t>184</t>
  </si>
  <si>
    <t>186</t>
  </si>
  <si>
    <t>188</t>
  </si>
  <si>
    <t>190</t>
  </si>
  <si>
    <t>Вавилова ул., дом. 91 к.1</t>
  </si>
  <si>
    <t>259</t>
  </si>
  <si>
    <t>260</t>
  </si>
  <si>
    <t>261</t>
  </si>
  <si>
    <t>264</t>
  </si>
  <si>
    <t>265</t>
  </si>
  <si>
    <t>267</t>
  </si>
  <si>
    <t>269</t>
  </si>
  <si>
    <t>270</t>
  </si>
  <si>
    <t>271</t>
  </si>
  <si>
    <t>272</t>
  </si>
  <si>
    <t>273</t>
  </si>
  <si>
    <t>274</t>
  </si>
  <si>
    <t>277</t>
  </si>
  <si>
    <t>279</t>
  </si>
  <si>
    <t>280</t>
  </si>
  <si>
    <t>Вавилова ул., дом. 95</t>
  </si>
  <si>
    <t>Вернадского просп., дом. 11</t>
  </si>
  <si>
    <t>281</t>
  </si>
  <si>
    <t>288</t>
  </si>
  <si>
    <t>291</t>
  </si>
  <si>
    <t>292</t>
  </si>
  <si>
    <t>295</t>
  </si>
  <si>
    <t>296</t>
  </si>
  <si>
    <t>300</t>
  </si>
  <si>
    <t>302</t>
  </si>
  <si>
    <t>303</t>
  </si>
  <si>
    <t>304</t>
  </si>
  <si>
    <t>305</t>
  </si>
  <si>
    <t>306</t>
  </si>
  <si>
    <t>308</t>
  </si>
  <si>
    <t>310</t>
  </si>
  <si>
    <t>311</t>
  </si>
  <si>
    <t>312</t>
  </si>
  <si>
    <t>313</t>
  </si>
  <si>
    <t>314</t>
  </si>
  <si>
    <t>315</t>
  </si>
  <si>
    <t>319</t>
  </si>
  <si>
    <t>322</t>
  </si>
  <si>
    <t>323</t>
  </si>
  <si>
    <t>325</t>
  </si>
  <si>
    <t>330</t>
  </si>
  <si>
    <t>331</t>
  </si>
  <si>
    <t>334</t>
  </si>
  <si>
    <t>344</t>
  </si>
  <si>
    <t>352</t>
  </si>
  <si>
    <t>353</t>
  </si>
  <si>
    <t>354</t>
  </si>
  <si>
    <t>355</t>
  </si>
  <si>
    <t>358</t>
  </si>
  <si>
    <t>362</t>
  </si>
  <si>
    <t>363</t>
  </si>
  <si>
    <t>364</t>
  </si>
  <si>
    <t>365</t>
  </si>
  <si>
    <t>366</t>
  </si>
  <si>
    <t>367</t>
  </si>
  <si>
    <t>369</t>
  </si>
  <si>
    <t>370</t>
  </si>
  <si>
    <t>371</t>
  </si>
  <si>
    <t>372</t>
  </si>
  <si>
    <t>374</t>
  </si>
  <si>
    <t>375</t>
  </si>
  <si>
    <t>Вернадского просп., дом. 13</t>
  </si>
  <si>
    <t>Вернадского просп., дом. 15</t>
  </si>
  <si>
    <t>382</t>
  </si>
  <si>
    <t>383</t>
  </si>
  <si>
    <t>385</t>
  </si>
  <si>
    <t>Вернадского просп., дом. 19</t>
  </si>
  <si>
    <t>Вернадского просп., дом. 21 к.1</t>
  </si>
  <si>
    <t>Вернадского просп., дом. 21 к.2</t>
  </si>
  <si>
    <t>Вернадского просп., дом. 25 к.1</t>
  </si>
  <si>
    <t>Вернадского просп., дом. 27</t>
  </si>
  <si>
    <t>Вернадского просп., дом. 29 к.1</t>
  </si>
  <si>
    <t>Вернадского просп., дом. 33</t>
  </si>
  <si>
    <t>Вернадского просп., дом. 33 к.1</t>
  </si>
  <si>
    <t>Гарибальди ул., дом. 2 к.1</t>
  </si>
  <si>
    <t>Гарибальди ул., дом. 4 к.5</t>
  </si>
  <si>
    <t>Гарибальди ул., дом. 4 к.6</t>
  </si>
  <si>
    <t>Гарибальди ул., дом. 5 к.1</t>
  </si>
  <si>
    <t>Гарибальди ул., дом. 6</t>
  </si>
  <si>
    <t>Гарибальди ул., дом. 6 к.2</t>
  </si>
  <si>
    <t>Гарибальди ул., дом. 8</t>
  </si>
  <si>
    <t>Гарибальди ул., дом. 8 к.2</t>
  </si>
  <si>
    <t>Гарибальди ул., дом. 8 к.3</t>
  </si>
  <si>
    <t>Гарибальди ул., дом. 8 к.4</t>
  </si>
  <si>
    <t>Гарибальди ул., дом. 8 к.5</t>
  </si>
  <si>
    <t>Гарибальди ул., дом. 10 к.2</t>
  </si>
  <si>
    <t>Гарибальди ул., дом. 10 к.3</t>
  </si>
  <si>
    <t>Гарибальди ул., дом. 10 к.4</t>
  </si>
  <si>
    <t>388</t>
  </si>
  <si>
    <t>390</t>
  </si>
  <si>
    <t>392</t>
  </si>
  <si>
    <t>394</t>
  </si>
  <si>
    <t>398</t>
  </si>
  <si>
    <t>402</t>
  </si>
  <si>
    <t>403</t>
  </si>
  <si>
    <t>405</t>
  </si>
  <si>
    <t>409</t>
  </si>
  <si>
    <t>Гарибальди ул., дом. 10 к.6</t>
  </si>
  <si>
    <t>425</t>
  </si>
  <si>
    <t>428</t>
  </si>
  <si>
    <t>432</t>
  </si>
  <si>
    <t>433</t>
  </si>
  <si>
    <t>449</t>
  </si>
  <si>
    <t>458</t>
  </si>
  <si>
    <t>521</t>
  </si>
  <si>
    <t>580</t>
  </si>
  <si>
    <t>588</t>
  </si>
  <si>
    <t>614</t>
  </si>
  <si>
    <t>681</t>
  </si>
  <si>
    <t>716</t>
  </si>
  <si>
    <t>740</t>
  </si>
  <si>
    <t>Гарибальди ул., дом. 11</t>
  </si>
  <si>
    <t>Гарибальди ул., дом. 12</t>
  </si>
  <si>
    <t>Гарибальди ул., дом. 13 к.1</t>
  </si>
  <si>
    <t>Гарибальди ул., дом. 13 к.2</t>
  </si>
  <si>
    <t>Гарибальди ул., дом. 14 к.1</t>
  </si>
  <si>
    <t>Гарибальди ул., дом. 14 к.2</t>
  </si>
  <si>
    <t>Гарибальди ул., дом. 16 к.2</t>
  </si>
  <si>
    <t>Кравченко ул., дом. 4 к.1</t>
  </si>
  <si>
    <t>Кравченко ул., дом. 4 к.3</t>
  </si>
  <si>
    <t>Кравченко ул., дом. 8</t>
  </si>
  <si>
    <t>Кравченко ул., дом. 10</t>
  </si>
  <si>
    <t>Кравченко ул., дом. 12</t>
  </si>
  <si>
    <t>Кравченко ул., дом. 16 к.1</t>
  </si>
  <si>
    <t>Кравченко ул., дом. 16 к.2</t>
  </si>
  <si>
    <t>Кравченко ул., дом. 18</t>
  </si>
  <si>
    <t>Кравченко ул., дом. 20</t>
  </si>
  <si>
    <t>Кравченко ул., дом. 22</t>
  </si>
  <si>
    <t>Кравченко ул., дом. 24/35</t>
  </si>
  <si>
    <t>Крупской ул., дом. 3</t>
  </si>
  <si>
    <t>Крупской ул., дом. 4 к.1</t>
  </si>
  <si>
    <t>Крупской ул., дом. 4 к.2</t>
  </si>
  <si>
    <t>Крупской ул., дом. 4 к.3</t>
  </si>
  <si>
    <t>Крупской ул., дом. 5</t>
  </si>
  <si>
    <t>Крупской ул., дом. 7</t>
  </si>
  <si>
    <t>Крупской ул., дом. 8 к.1</t>
  </si>
  <si>
    <t>Крупской ул., дом. 8 к.2</t>
  </si>
  <si>
    <t>Крупской ул., дом. 8 к.3</t>
  </si>
  <si>
    <t>Крупской ул., дом. 11</t>
  </si>
  <si>
    <t>Крупской ул., дом. 14</t>
  </si>
  <si>
    <t>Крупской ул., дом. 15</t>
  </si>
  <si>
    <t>Крупской ул., дом. 19</t>
  </si>
  <si>
    <t>Ленинский просп., дом. 74</t>
  </si>
  <si>
    <t>Ленинский просп., дом. 78</t>
  </si>
  <si>
    <t>Ленинский просп., дом. 81</t>
  </si>
  <si>
    <t>Ленинский просп., дом. 82</t>
  </si>
  <si>
    <t>Ленинский просп., дом. 83</t>
  </si>
  <si>
    <t>Ленинский просп., дом. 83 к.4</t>
  </si>
  <si>
    <t>Ленинский просп., дом. 85</t>
  </si>
  <si>
    <t>Ленинский просп., дом. 85 к.2</t>
  </si>
  <si>
    <t>Ленинский просп., дом. 85 к.3</t>
  </si>
  <si>
    <t>Ленинский просп., дом. 85 к.4</t>
  </si>
  <si>
    <t>Ленинский просп., дом. 85 к.5</t>
  </si>
  <si>
    <t>Ленинский просп., дом. 86</t>
  </si>
  <si>
    <t>Ленинский просп., дом. 87</t>
  </si>
  <si>
    <t>2в</t>
  </si>
  <si>
    <t>Ленинский просп., дом. 88 к.1</t>
  </si>
  <si>
    <t>Ленинский просп., дом. 88 к.2</t>
  </si>
  <si>
    <t>Ленинский просп., дом. 88 к.3</t>
  </si>
  <si>
    <t>Ленинский просп., дом. 89</t>
  </si>
  <si>
    <t>Ленинский просп., дом. 90</t>
  </si>
  <si>
    <t>Ленинский просп., дом. 91</t>
  </si>
  <si>
    <t>Ленинский просп., дом. 91 к.2</t>
  </si>
  <si>
    <t>Ленинский просп., дом. 91 к.3</t>
  </si>
  <si>
    <t>Ленинский просп., дом. 93</t>
  </si>
  <si>
    <t>Ленинский просп., дом. 93 к.3</t>
  </si>
  <si>
    <t>Ленинский просп., дом. 93 к.4</t>
  </si>
  <si>
    <t>Ленинский просп., дом. 95</t>
  </si>
  <si>
    <t>Ленинский просп., дом. 95 к.2</t>
  </si>
  <si>
    <t>Ленинский просп., дом. 95 к.3</t>
  </si>
  <si>
    <t>Марии Ульяновой ул., дом. 3 к.1</t>
  </si>
  <si>
    <t>Марии Ульяновой ул., дом. 3 к.2</t>
  </si>
  <si>
    <t>Марии Ульяновой ул., дом. 3 к.3</t>
  </si>
  <si>
    <t>Марии Ульяновой ул., дом. 6</t>
  </si>
  <si>
    <t>Марии Ульяновой ул., дом. 7</t>
  </si>
  <si>
    <t>Марии Ульяновой ул., дом. 8</t>
  </si>
  <si>
    <t>Марии Ульяновой ул., дом. 9 к.2</t>
  </si>
  <si>
    <t>Марии Ульяновой ул., дом. 9 к.3</t>
  </si>
  <si>
    <t>Марии Ульяновой ул., дом. 11</t>
  </si>
  <si>
    <t>Марии Ульяновой ул., дом. 12</t>
  </si>
  <si>
    <t>Марии Ульяновой ул., дом. 14</t>
  </si>
  <si>
    <t>Марии Ульяновой ул., дом. 15</t>
  </si>
  <si>
    <t>Марии Ульяновой ул., дом. 16</t>
  </si>
  <si>
    <t>Марии Ульяновой ул., дом. 17 к.1</t>
  </si>
  <si>
    <t>Марии Ульяновой ул., дом. 17 к.2</t>
  </si>
  <si>
    <t>Марии Ульяновой ул., дом. 19</t>
  </si>
  <si>
    <t>Марии Ульяновой ул., дом. 23</t>
  </si>
  <si>
    <t>Марии Ульяновой ул., дом. 25</t>
  </si>
  <si>
    <t>Марии Ульяновой ул., дом. 27</t>
  </si>
  <si>
    <t>Марии Ульяновой ул., дом. 29</t>
  </si>
  <si>
    <t>Марии Ульяновой ул., дом. 31</t>
  </si>
  <si>
    <t>Марии Ульяновой ул., дом. 33/23</t>
  </si>
  <si>
    <t>Панферова ул., дом. 10</t>
  </si>
  <si>
    <t>Панферова ул., дом. 12</t>
  </si>
  <si>
    <t>Панферова ул., дом. 16 к.1</t>
  </si>
  <si>
    <t>Панферова ул., дом. 16 к.2</t>
  </si>
  <si>
    <t>Панферова ул., дом. 16 к.3</t>
  </si>
  <si>
    <t>Панферова ул., дом. 16 к.4</t>
  </si>
  <si>
    <t>Панферова ул., дом. 20</t>
  </si>
  <si>
    <t>Пилюгина Академика ул., дом. 4</t>
  </si>
  <si>
    <t>Пилюгина Академика ул., дом. 8 к.1</t>
  </si>
  <si>
    <t>Пилюгина Академика ул., дом. 8 к.2</t>
  </si>
  <si>
    <t>Пилюгина Академика ул., дом. 12 к.1</t>
  </si>
  <si>
    <t>Пилюгина Академика ул., дом. 12 к.2</t>
  </si>
  <si>
    <t>859</t>
  </si>
  <si>
    <t>Пилюгина Академика ул., дом. 14 к.4</t>
  </si>
  <si>
    <t>1048</t>
  </si>
  <si>
    <t>1049</t>
  </si>
  <si>
    <t>1229</t>
  </si>
  <si>
    <t>1279</t>
  </si>
  <si>
    <t>Пилюгина Академика ул., дом. 20 к.1</t>
  </si>
  <si>
    <t>Пилюгина Академика ул., дом. 20 к.2</t>
  </si>
  <si>
    <t>Пилюгина Академика ул., дом. 26 к.3</t>
  </si>
  <si>
    <t>Строителей ул., дом. 3</t>
  </si>
  <si>
    <t>Строителей ул., дом. 5 к.1</t>
  </si>
  <si>
    <t>Строителей ул., дом. 5 к.2</t>
  </si>
  <si>
    <t>Строителей ул., дом. 5 к.4</t>
  </si>
  <si>
    <t>Строителей ул., дом. 5 к.5</t>
  </si>
  <si>
    <t>Строителей ул., дом. 7 к.1</t>
  </si>
  <si>
    <t>Строителей ул., дом. 7 к.2</t>
  </si>
  <si>
    <t>Строителей ул., дом. 7 к.3</t>
  </si>
  <si>
    <t>Строителей ул., дом. 9</t>
  </si>
  <si>
    <t>Строителей ул., дом. 11 к.1</t>
  </si>
  <si>
    <t>Строителей ул., дом. 11 к.2</t>
  </si>
  <si>
    <t>Строителей ул., дом. 11 к.3</t>
  </si>
  <si>
    <t>Строителей ул., дом. 13 к.1</t>
  </si>
  <si>
    <t>Строителей ул., дом. 13 к.2</t>
  </si>
  <si>
    <t>Строителей ул., дом. 13 к.3</t>
  </si>
  <si>
    <t>Строителей ул., дом. 13 к.5</t>
  </si>
  <si>
    <t>Строителей ул., дом. 17 к.1</t>
  </si>
  <si>
    <t>Строителей ул., дом. 17 к.2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</si>
</sst>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66" fontId="2" fillId="3" borderId="5" xfId="1" applyNumberFormat="1" applyFont="1" applyFill="1" applyBorder="1"/>
    <xf numFmtId="43" fontId="2" fillId="3" borderId="6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743E-1370-40AE-981B-78BDEC9DCEBB}">
  <dimension ref="A1:E659"/>
  <sheetViews>
    <sheetView tabSelected="1" workbookViewId="0">
      <selection activeCell="A6" sqref="A6"/>
    </sheetView>
  </sheetViews>
  <sheetFormatPr defaultRowHeight="15" x14ac:dyDescent="0.25"/>
  <cols>
    <col min="1" max="1" width="35.42578125" bestFit="1" customWidth="1"/>
    <col min="2" max="2" width="9.85546875" customWidth="1"/>
    <col min="3" max="3" width="15.28515625" customWidth="1"/>
    <col min="4" max="4" width="11.5703125" bestFit="1" customWidth="1"/>
    <col min="5" max="5" width="8.7109375" bestFit="1" customWidth="1"/>
  </cols>
  <sheetData>
    <row r="1" spans="1:5" ht="4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5" t="s">
        <v>75</v>
      </c>
      <c r="B2" s="6" t="s">
        <v>15</v>
      </c>
      <c r="C2" s="6">
        <f>HYPERLINK("https://uzao.dolgi.msk.ru/account/2860585394/", 2860585394)</f>
        <v>2860585394</v>
      </c>
      <c r="D2" s="7">
        <v>190440.1</v>
      </c>
      <c r="E2" s="8">
        <v>15.04</v>
      </c>
    </row>
    <row r="3" spans="1:5" x14ac:dyDescent="0.25">
      <c r="A3" s="5" t="s">
        <v>75</v>
      </c>
      <c r="B3" s="6" t="s">
        <v>20</v>
      </c>
      <c r="C3" s="6">
        <f>HYPERLINK("https://uzao.dolgi.msk.ru/account/2860585896/", 2860585896)</f>
        <v>2860585896</v>
      </c>
      <c r="D3" s="7">
        <v>95583.26</v>
      </c>
      <c r="E3" s="8">
        <v>12.28</v>
      </c>
    </row>
    <row r="4" spans="1:5" x14ac:dyDescent="0.25">
      <c r="A4" s="5" t="s">
        <v>75</v>
      </c>
      <c r="B4" s="6" t="s">
        <v>46</v>
      </c>
      <c r="C4" s="6">
        <f>HYPERLINK("https://uzao.dolgi.msk.ru/account/2860587998/", 2860587998)</f>
        <v>2860587998</v>
      </c>
      <c r="D4" s="7">
        <v>117908.21</v>
      </c>
      <c r="E4" s="8">
        <v>21.23</v>
      </c>
    </row>
    <row r="5" spans="1:5" x14ac:dyDescent="0.25">
      <c r="A5" s="5" t="s">
        <v>75</v>
      </c>
      <c r="B5" s="6" t="s">
        <v>79</v>
      </c>
      <c r="C5" s="6">
        <f>HYPERLINK("https://uzao.dolgi.msk.ru/account/2860590396/", 2860590396)</f>
        <v>2860590396</v>
      </c>
      <c r="D5" s="7">
        <v>90542.46</v>
      </c>
      <c r="E5" s="8">
        <v>52.78</v>
      </c>
    </row>
    <row r="6" spans="1:5" x14ac:dyDescent="0.25">
      <c r="A6" s="5" t="s">
        <v>84</v>
      </c>
      <c r="B6" s="6" t="s">
        <v>51</v>
      </c>
      <c r="C6" s="6">
        <f>HYPERLINK("https://uzao.dolgi.msk.ru/account/2860594776/", 2860594776)</f>
        <v>2860594776</v>
      </c>
      <c r="D6" s="7">
        <v>410188.71</v>
      </c>
      <c r="E6" s="8">
        <v>51.46</v>
      </c>
    </row>
    <row r="7" spans="1:5" x14ac:dyDescent="0.25">
      <c r="A7" s="5" t="s">
        <v>84</v>
      </c>
      <c r="B7" s="6" t="s">
        <v>54</v>
      </c>
      <c r="C7" s="6">
        <f>HYPERLINK("https://uzao.dolgi.msk.ru/account/2860595082/", 2860595082)</f>
        <v>2860595082</v>
      </c>
      <c r="D7" s="7">
        <v>71150.39</v>
      </c>
      <c r="E7" s="8">
        <v>8.67</v>
      </c>
    </row>
    <row r="8" spans="1:5" x14ac:dyDescent="0.25">
      <c r="A8" s="5" t="s">
        <v>84</v>
      </c>
      <c r="B8" s="6" t="s">
        <v>70</v>
      </c>
      <c r="C8" s="6">
        <f>HYPERLINK("https://uzao.dolgi.msk.ru/account/2860596536/", 2860596536)</f>
        <v>2860596536</v>
      </c>
      <c r="D8" s="7">
        <v>59937.99</v>
      </c>
      <c r="E8" s="8">
        <v>32.340000000000003</v>
      </c>
    </row>
    <row r="9" spans="1:5" x14ac:dyDescent="0.25">
      <c r="A9" s="5" t="s">
        <v>85</v>
      </c>
      <c r="B9" s="6" t="s">
        <v>41</v>
      </c>
      <c r="C9" s="6">
        <f>HYPERLINK("https://uzao.dolgi.msk.ru/account/2860600312/", 2860600312)</f>
        <v>2860600312</v>
      </c>
      <c r="D9" s="7">
        <v>282621.07</v>
      </c>
      <c r="E9" s="8">
        <v>105.04</v>
      </c>
    </row>
    <row r="10" spans="1:5" x14ac:dyDescent="0.25">
      <c r="A10" s="5" t="s">
        <v>85</v>
      </c>
      <c r="B10" s="6" t="s">
        <v>59</v>
      </c>
      <c r="C10" s="6">
        <f>HYPERLINK("https://uzao.dolgi.msk.ru/account/2861366599/", 2861366599)</f>
        <v>2861366599</v>
      </c>
      <c r="D10" s="7">
        <v>48877.97</v>
      </c>
      <c r="E10" s="8">
        <v>20.82</v>
      </c>
    </row>
    <row r="11" spans="1:5" x14ac:dyDescent="0.25">
      <c r="A11" s="5" t="s">
        <v>85</v>
      </c>
      <c r="B11" s="6" t="s">
        <v>61</v>
      </c>
      <c r="C11" s="6">
        <f>HYPERLINK("https://uzao.dolgi.msk.ru/account/2860601868/", 2860601868)</f>
        <v>2860601868</v>
      </c>
      <c r="D11" s="7">
        <v>473431.59</v>
      </c>
      <c r="E11" s="8">
        <v>113.53</v>
      </c>
    </row>
    <row r="12" spans="1:5" x14ac:dyDescent="0.25">
      <c r="A12" s="5" t="s">
        <v>87</v>
      </c>
      <c r="B12" s="6" t="s">
        <v>104</v>
      </c>
      <c r="C12" s="6">
        <f>HYPERLINK("https://uzao.dolgi.msk.ru/account/2861104425/", 2861104425)</f>
        <v>2861104425</v>
      </c>
      <c r="D12" s="7">
        <v>195449.96</v>
      </c>
      <c r="E12" s="8">
        <v>26.48</v>
      </c>
    </row>
    <row r="13" spans="1:5" x14ac:dyDescent="0.25">
      <c r="A13" s="5" t="s">
        <v>118</v>
      </c>
      <c r="B13" s="6" t="s">
        <v>18</v>
      </c>
      <c r="C13" s="6">
        <f>HYPERLINK("https://uzao.dolgi.msk.ru/account/2860604321/", 2860604321)</f>
        <v>2860604321</v>
      </c>
      <c r="D13" s="7">
        <v>125770.93</v>
      </c>
      <c r="E13" s="8">
        <v>16.2</v>
      </c>
    </row>
    <row r="14" spans="1:5" x14ac:dyDescent="0.25">
      <c r="A14" s="5" t="s">
        <v>118</v>
      </c>
      <c r="B14" s="6" t="s">
        <v>24</v>
      </c>
      <c r="C14" s="6">
        <f>HYPERLINK("https://uzao.dolgi.msk.ru/account/2860604639/", 2860604639)</f>
        <v>2860604639</v>
      </c>
      <c r="D14" s="7">
        <v>87845.86</v>
      </c>
      <c r="E14" s="8">
        <v>34.200000000000003</v>
      </c>
    </row>
    <row r="15" spans="1:5" x14ac:dyDescent="0.25">
      <c r="A15" s="5" t="s">
        <v>118</v>
      </c>
      <c r="B15" s="6" t="s">
        <v>56</v>
      </c>
      <c r="C15" s="6">
        <f>HYPERLINK("https://uzao.dolgi.msk.ru/account/2860606386/", 2860606386)</f>
        <v>2860606386</v>
      </c>
      <c r="D15" s="7">
        <v>140940.29999999999</v>
      </c>
      <c r="E15" s="8">
        <v>26.59</v>
      </c>
    </row>
    <row r="16" spans="1:5" x14ac:dyDescent="0.25">
      <c r="A16" s="5" t="s">
        <v>118</v>
      </c>
      <c r="B16" s="6" t="s">
        <v>63</v>
      </c>
      <c r="C16" s="6">
        <f>HYPERLINK("https://uzao.dolgi.msk.ru/account/2860606693/", 2860606693)</f>
        <v>2860606693</v>
      </c>
      <c r="D16" s="7">
        <v>112015.67</v>
      </c>
      <c r="E16" s="8">
        <v>12.34</v>
      </c>
    </row>
    <row r="17" spans="1:5" x14ac:dyDescent="0.25">
      <c r="A17" s="5" t="s">
        <v>118</v>
      </c>
      <c r="B17" s="6" t="s">
        <v>63</v>
      </c>
      <c r="C17" s="6">
        <f>HYPERLINK("https://uzao.dolgi.msk.ru/account/2861417157/", 2861417157)</f>
        <v>2861417157</v>
      </c>
      <c r="D17" s="7">
        <v>152966.13</v>
      </c>
      <c r="E17" s="8">
        <v>17.89</v>
      </c>
    </row>
    <row r="18" spans="1:5" x14ac:dyDescent="0.25">
      <c r="A18" s="5" t="s">
        <v>118</v>
      </c>
      <c r="B18" s="6" t="s">
        <v>64</v>
      </c>
      <c r="C18" s="6">
        <f>HYPERLINK("https://uzao.dolgi.msk.ru/account/2860606722/", 2860606722)</f>
        <v>2860606722</v>
      </c>
      <c r="D18" s="7">
        <v>618417.43000000005</v>
      </c>
      <c r="E18" s="8">
        <v>63.45</v>
      </c>
    </row>
    <row r="19" spans="1:5" x14ac:dyDescent="0.25">
      <c r="A19" s="5" t="s">
        <v>118</v>
      </c>
      <c r="B19" s="6" t="s">
        <v>67</v>
      </c>
      <c r="C19" s="6">
        <f>HYPERLINK("https://uzao.dolgi.msk.ru/account/2860606853/", 2860606853)</f>
        <v>2860606853</v>
      </c>
      <c r="D19" s="7">
        <v>141045.18</v>
      </c>
      <c r="E19" s="8">
        <v>25.95</v>
      </c>
    </row>
    <row r="20" spans="1:5" x14ac:dyDescent="0.25">
      <c r="A20" s="5" t="s">
        <v>118</v>
      </c>
      <c r="B20" s="6" t="s">
        <v>79</v>
      </c>
      <c r="C20" s="6">
        <f>HYPERLINK("https://uzao.dolgi.msk.ru/account/2860607434/", 2860607434)</f>
        <v>2860607434</v>
      </c>
      <c r="D20" s="7">
        <v>396030.09</v>
      </c>
      <c r="E20" s="8">
        <v>21.48</v>
      </c>
    </row>
    <row r="21" spans="1:5" x14ac:dyDescent="0.25">
      <c r="A21" s="5" t="s">
        <v>119</v>
      </c>
      <c r="B21" s="6" t="s">
        <v>29</v>
      </c>
      <c r="C21" s="6">
        <f>HYPERLINK("https://uzao.dolgi.msk.ru/account/2860608867/", 2860608867)</f>
        <v>2860608867</v>
      </c>
      <c r="D21" s="7">
        <v>105965.81</v>
      </c>
      <c r="E21" s="8">
        <v>18.72</v>
      </c>
    </row>
    <row r="22" spans="1:5" x14ac:dyDescent="0.25">
      <c r="A22" s="5" t="s">
        <v>136</v>
      </c>
      <c r="B22" s="6" t="s">
        <v>30</v>
      </c>
      <c r="C22" s="6">
        <f>HYPERLINK("https://uzao.dolgi.msk.ru/account/2860614183/", 2860614183)</f>
        <v>2860614183</v>
      </c>
      <c r="D22" s="7">
        <v>97196.9</v>
      </c>
      <c r="E22" s="8">
        <v>25.87</v>
      </c>
    </row>
    <row r="23" spans="1:5" x14ac:dyDescent="0.25">
      <c r="A23" s="5" t="s">
        <v>136</v>
      </c>
      <c r="B23" s="6" t="s">
        <v>35</v>
      </c>
      <c r="C23" s="6">
        <f>HYPERLINK("https://uzao.dolgi.msk.ru/account/2860614423/", 2860614423)</f>
        <v>2860614423</v>
      </c>
      <c r="D23" s="7">
        <v>64846.84</v>
      </c>
      <c r="E23" s="8">
        <v>6.85</v>
      </c>
    </row>
    <row r="24" spans="1:5" x14ac:dyDescent="0.25">
      <c r="A24" s="5" t="s">
        <v>136</v>
      </c>
      <c r="B24" s="6" t="s">
        <v>88</v>
      </c>
      <c r="C24" s="6">
        <f>HYPERLINK("https://uzao.dolgi.msk.ru/account/2860623135/", 2860623135)</f>
        <v>2860623135</v>
      </c>
      <c r="D24" s="7">
        <v>55786.15</v>
      </c>
      <c r="E24" s="8">
        <v>8.4600000000000009</v>
      </c>
    </row>
    <row r="25" spans="1:5" x14ac:dyDescent="0.25">
      <c r="A25" s="5" t="s">
        <v>205</v>
      </c>
      <c r="B25" s="6" t="s">
        <v>18</v>
      </c>
      <c r="C25" s="6">
        <f>HYPERLINK("https://uzao.dolgi.msk.ru/account/2861107108/", 2861107108)</f>
        <v>2861107108</v>
      </c>
      <c r="D25" s="7">
        <v>178087.54</v>
      </c>
      <c r="E25" s="8">
        <v>45.26</v>
      </c>
    </row>
    <row r="26" spans="1:5" x14ac:dyDescent="0.25">
      <c r="A26" s="5" t="s">
        <v>205</v>
      </c>
      <c r="B26" s="6" t="s">
        <v>26</v>
      </c>
      <c r="C26" s="6">
        <f>HYPERLINK("https://uzao.dolgi.msk.ru/account/2861107474/", 2861107474)</f>
        <v>2861107474</v>
      </c>
      <c r="D26" s="7">
        <v>152857.29999999999</v>
      </c>
      <c r="E26" s="8">
        <v>21.23</v>
      </c>
    </row>
    <row r="27" spans="1:5" x14ac:dyDescent="0.25">
      <c r="A27" s="5" t="s">
        <v>205</v>
      </c>
      <c r="B27" s="6" t="s">
        <v>191</v>
      </c>
      <c r="C27" s="6">
        <f>HYPERLINK("https://uzao.dolgi.msk.ru/account/2861116995/", 2861116995)</f>
        <v>2861116995</v>
      </c>
      <c r="D27" s="7">
        <v>418006.68</v>
      </c>
      <c r="E27" s="8">
        <v>76.03</v>
      </c>
    </row>
    <row r="28" spans="1:5" x14ac:dyDescent="0.25">
      <c r="A28" s="5" t="s">
        <v>205</v>
      </c>
      <c r="B28" s="6" t="s">
        <v>91</v>
      </c>
      <c r="C28" s="6">
        <f>HYPERLINK("https://uzao.dolgi.msk.ru/account/2861118843/", 2861118843)</f>
        <v>2861118843</v>
      </c>
      <c r="D28" s="7">
        <v>108216.02</v>
      </c>
      <c r="E28" s="8">
        <v>19.52</v>
      </c>
    </row>
    <row r="29" spans="1:5" x14ac:dyDescent="0.25">
      <c r="A29" s="5" t="s">
        <v>205</v>
      </c>
      <c r="B29" s="6" t="s">
        <v>93</v>
      </c>
      <c r="C29" s="6">
        <f>HYPERLINK("https://uzao.dolgi.msk.ru/account/2861118907/", 2861118907)</f>
        <v>2861118907</v>
      </c>
      <c r="D29" s="7">
        <v>66356.789999999994</v>
      </c>
      <c r="E29" s="8">
        <v>4.9800000000000004</v>
      </c>
    </row>
    <row r="30" spans="1:5" x14ac:dyDescent="0.25">
      <c r="A30" s="5" t="s">
        <v>205</v>
      </c>
      <c r="B30" s="6" t="s">
        <v>215</v>
      </c>
      <c r="C30" s="6">
        <f>HYPERLINK("https://uzao.dolgi.msk.ru/account/2861123626/", 2861123626)</f>
        <v>2861123626</v>
      </c>
      <c r="D30" s="7">
        <v>129153.05</v>
      </c>
      <c r="E30" s="8">
        <v>23.82</v>
      </c>
    </row>
    <row r="31" spans="1:5" x14ac:dyDescent="0.25">
      <c r="A31" s="5" t="s">
        <v>221</v>
      </c>
      <c r="B31" s="6" t="s">
        <v>23</v>
      </c>
      <c r="C31" s="6">
        <f>HYPERLINK("https://uzao.dolgi.msk.ru/account/2861125074/", 2861125074)</f>
        <v>2861125074</v>
      </c>
      <c r="D31" s="7">
        <v>45478.49</v>
      </c>
      <c r="E31" s="8">
        <v>6.62</v>
      </c>
    </row>
    <row r="32" spans="1:5" x14ac:dyDescent="0.25">
      <c r="A32" s="5" t="s">
        <v>221</v>
      </c>
      <c r="B32" s="6" t="s">
        <v>147</v>
      </c>
      <c r="C32" s="6">
        <f>HYPERLINK("https://uzao.dolgi.msk.ru/account/2861130455/", 2861130455)</f>
        <v>2861130455</v>
      </c>
      <c r="D32" s="7">
        <v>65407.09</v>
      </c>
      <c r="E32" s="8">
        <v>16.13</v>
      </c>
    </row>
    <row r="33" spans="1:5" x14ac:dyDescent="0.25">
      <c r="A33" s="5" t="s">
        <v>221</v>
      </c>
      <c r="B33" s="6" t="s">
        <v>154</v>
      </c>
      <c r="C33" s="6">
        <f>HYPERLINK("https://uzao.dolgi.msk.ru/account/2861131001/", 2861131001)</f>
        <v>2861131001</v>
      </c>
      <c r="D33" s="7">
        <v>57913.88</v>
      </c>
      <c r="E33" s="8">
        <v>16.64</v>
      </c>
    </row>
    <row r="34" spans="1:5" x14ac:dyDescent="0.25">
      <c r="A34" s="5" t="s">
        <v>222</v>
      </c>
      <c r="B34" s="6" t="s">
        <v>78</v>
      </c>
      <c r="C34" s="6">
        <f>HYPERLINK("https://uzao.dolgi.msk.ru/account/2860107798/", 2860107798)</f>
        <v>2860107798</v>
      </c>
      <c r="D34" s="7">
        <v>629992.03</v>
      </c>
      <c r="E34" s="8">
        <v>57.99</v>
      </c>
    </row>
    <row r="35" spans="1:5" x14ac:dyDescent="0.25">
      <c r="A35" s="5" t="s">
        <v>222</v>
      </c>
      <c r="B35" s="6" t="s">
        <v>163</v>
      </c>
      <c r="C35" s="6">
        <f>HYPERLINK("https://uzao.dolgi.msk.ru/account/2860110153/", 2860110153)</f>
        <v>2860110153</v>
      </c>
      <c r="D35" s="7">
        <v>208153.07</v>
      </c>
      <c r="E35" s="8">
        <v>46.97</v>
      </c>
    </row>
    <row r="36" spans="1:5" x14ac:dyDescent="0.25">
      <c r="A36" s="5" t="s">
        <v>222</v>
      </c>
      <c r="B36" s="6" t="s">
        <v>170</v>
      </c>
      <c r="C36" s="6">
        <f>HYPERLINK("https://uzao.dolgi.msk.ru/account/2860110639/", 2860110639)</f>
        <v>2860110639</v>
      </c>
      <c r="D36" s="7">
        <v>65510.2</v>
      </c>
      <c r="E36" s="8">
        <v>5</v>
      </c>
    </row>
    <row r="37" spans="1:5" x14ac:dyDescent="0.25">
      <c r="A37" s="5" t="s">
        <v>222</v>
      </c>
      <c r="B37" s="6" t="s">
        <v>94</v>
      </c>
      <c r="C37" s="6">
        <f>HYPERLINK("https://uzao.dolgi.msk.ru/account/2860113274/", 2860113274)</f>
        <v>2860113274</v>
      </c>
      <c r="D37" s="7">
        <v>53438.48</v>
      </c>
      <c r="E37" s="8">
        <v>6.84</v>
      </c>
    </row>
    <row r="38" spans="1:5" x14ac:dyDescent="0.25">
      <c r="A38" s="5" t="s">
        <v>222</v>
      </c>
      <c r="B38" s="6" t="s">
        <v>220</v>
      </c>
      <c r="C38" s="6">
        <f>HYPERLINK("https://uzao.dolgi.msk.ru/account/2860116205/", 2860116205)</f>
        <v>2860116205</v>
      </c>
      <c r="D38" s="7">
        <v>55751.69</v>
      </c>
      <c r="E38" s="8">
        <v>8.66</v>
      </c>
    </row>
    <row r="39" spans="1:5" x14ac:dyDescent="0.25">
      <c r="A39" s="5" t="s">
        <v>222</v>
      </c>
      <c r="B39" s="6" t="s">
        <v>236</v>
      </c>
      <c r="C39" s="6">
        <f>HYPERLINK("https://uzao.dolgi.msk.ru/account/2860117419/", 2860117419)</f>
        <v>2860117419</v>
      </c>
      <c r="D39" s="7">
        <v>216581.27</v>
      </c>
      <c r="E39" s="8">
        <v>34.49</v>
      </c>
    </row>
    <row r="40" spans="1:5" x14ac:dyDescent="0.25">
      <c r="A40" s="5" t="s">
        <v>222</v>
      </c>
      <c r="B40" s="6" t="s">
        <v>238</v>
      </c>
      <c r="C40" s="6">
        <f>HYPERLINK("https://uzao.dolgi.msk.ru/account/2860117566/", 2860117566)</f>
        <v>2860117566</v>
      </c>
      <c r="D40" s="7">
        <v>51241.18</v>
      </c>
      <c r="E40" s="8">
        <v>26.48</v>
      </c>
    </row>
    <row r="41" spans="1:5" x14ac:dyDescent="0.25">
      <c r="A41" s="5" t="s">
        <v>222</v>
      </c>
      <c r="B41" s="6" t="s">
        <v>238</v>
      </c>
      <c r="C41" s="6">
        <f>HYPERLINK("https://uzao.dolgi.msk.ru/account/2860117646/", 2860117646)</f>
        <v>2860117646</v>
      </c>
      <c r="D41" s="7">
        <v>188565.62</v>
      </c>
      <c r="E41" s="8">
        <v>104.41</v>
      </c>
    </row>
    <row r="42" spans="1:5" x14ac:dyDescent="0.25">
      <c r="A42" s="5" t="s">
        <v>267</v>
      </c>
      <c r="B42" s="6" t="s">
        <v>46</v>
      </c>
      <c r="C42" s="6">
        <f>HYPERLINK("https://uzao.dolgi.msk.ru/account/2860002195/", 2860002195)</f>
        <v>2860002195</v>
      </c>
      <c r="D42" s="7">
        <v>77011.95</v>
      </c>
      <c r="E42" s="8">
        <v>11.38</v>
      </c>
    </row>
    <row r="43" spans="1:5" x14ac:dyDescent="0.25">
      <c r="A43" s="5" t="s">
        <v>267</v>
      </c>
      <c r="B43" s="6" t="s">
        <v>77</v>
      </c>
      <c r="C43" s="6">
        <f>HYPERLINK("https://uzao.dolgi.msk.ru/account/2860003606/", 2860003606)</f>
        <v>2860003606</v>
      </c>
      <c r="D43" s="7">
        <v>54612.41</v>
      </c>
      <c r="E43" s="8">
        <v>4</v>
      </c>
    </row>
    <row r="44" spans="1:5" x14ac:dyDescent="0.25">
      <c r="A44" s="5" t="s">
        <v>267</v>
      </c>
      <c r="B44" s="6" t="s">
        <v>122</v>
      </c>
      <c r="C44" s="6">
        <f>HYPERLINK("https://uzao.dolgi.msk.ru/account/2860004094/", 2860004094)</f>
        <v>2860004094</v>
      </c>
      <c r="D44" s="7">
        <v>77492.53</v>
      </c>
      <c r="E44" s="8">
        <v>6.41</v>
      </c>
    </row>
    <row r="45" spans="1:5" x14ac:dyDescent="0.25">
      <c r="A45" s="5" t="s">
        <v>267</v>
      </c>
      <c r="B45" s="6" t="s">
        <v>190</v>
      </c>
      <c r="C45" s="6">
        <f>HYPERLINK("https://uzao.dolgi.msk.ru/account/2860008052/", 2860008052)</f>
        <v>2860008052</v>
      </c>
      <c r="D45" s="7">
        <v>57694.79</v>
      </c>
      <c r="E45" s="8">
        <v>4.6399999999999997</v>
      </c>
    </row>
    <row r="46" spans="1:5" x14ac:dyDescent="0.25">
      <c r="A46" s="5" t="s">
        <v>267</v>
      </c>
      <c r="B46" s="6" t="s">
        <v>196</v>
      </c>
      <c r="C46" s="6">
        <f>HYPERLINK("https://uzao.dolgi.msk.ru/account/2860008757/", 2860008757)</f>
        <v>2860008757</v>
      </c>
      <c r="D46" s="7">
        <v>351196.57</v>
      </c>
      <c r="E46" s="8">
        <v>55.35</v>
      </c>
    </row>
    <row r="47" spans="1:5" x14ac:dyDescent="0.25">
      <c r="A47" s="5" t="s">
        <v>268</v>
      </c>
      <c r="B47" s="6" t="s">
        <v>46</v>
      </c>
      <c r="C47" s="6">
        <f>HYPERLINK("https://uzao.dolgi.msk.ru/account/2860185876/", 2860185876)</f>
        <v>2860185876</v>
      </c>
      <c r="D47" s="7">
        <v>53433.17</v>
      </c>
      <c r="E47" s="8">
        <v>4.21</v>
      </c>
    </row>
    <row r="48" spans="1:5" x14ac:dyDescent="0.25">
      <c r="A48" s="5" t="s">
        <v>268</v>
      </c>
      <c r="B48" s="6" t="s">
        <v>65</v>
      </c>
      <c r="C48" s="6">
        <f>HYPERLINK("https://uzao.dolgi.msk.ru/account/2860187038/", 2860187038)</f>
        <v>2860187038</v>
      </c>
      <c r="D48" s="7">
        <v>483146.95</v>
      </c>
      <c r="E48" s="8">
        <v>58.65</v>
      </c>
    </row>
    <row r="49" spans="1:5" x14ac:dyDescent="0.25">
      <c r="A49" s="5" t="s">
        <v>268</v>
      </c>
      <c r="B49" s="6" t="s">
        <v>133</v>
      </c>
      <c r="C49" s="6">
        <f>HYPERLINK("https://uzao.dolgi.msk.ru/account/2860189164/", 2860189164)</f>
        <v>2860189164</v>
      </c>
      <c r="D49" s="7">
        <v>52910.54</v>
      </c>
      <c r="E49" s="8">
        <v>7.17</v>
      </c>
    </row>
    <row r="50" spans="1:5" x14ac:dyDescent="0.25">
      <c r="A50" s="5" t="s">
        <v>268</v>
      </c>
      <c r="B50" s="6" t="s">
        <v>135</v>
      </c>
      <c r="C50" s="6">
        <f>HYPERLINK("https://uzao.dolgi.msk.ru/account/2860189252/", 2860189252)</f>
        <v>2860189252</v>
      </c>
      <c r="D50" s="7">
        <v>574939.25</v>
      </c>
      <c r="E50" s="8">
        <v>45.26</v>
      </c>
    </row>
    <row r="51" spans="1:5" x14ac:dyDescent="0.25">
      <c r="A51" s="5" t="s">
        <v>268</v>
      </c>
      <c r="B51" s="6" t="s">
        <v>172</v>
      </c>
      <c r="C51" s="6">
        <f>HYPERLINK("https://uzao.dolgi.msk.ru/account/2860192232/", 2860192232)</f>
        <v>2860192232</v>
      </c>
      <c r="D51" s="7">
        <v>205417.47</v>
      </c>
      <c r="E51" s="8">
        <v>39.549999999999997</v>
      </c>
    </row>
    <row r="52" spans="1:5" x14ac:dyDescent="0.25">
      <c r="A52" s="5" t="s">
        <v>268</v>
      </c>
      <c r="B52" s="6" t="s">
        <v>177</v>
      </c>
      <c r="C52" s="6">
        <f>HYPERLINK("https://uzao.dolgi.msk.ru/account/2860192443/", 2860192443)</f>
        <v>2860192443</v>
      </c>
      <c r="D52" s="7">
        <v>58739.040000000001</v>
      </c>
      <c r="E52" s="8">
        <v>21.58</v>
      </c>
    </row>
    <row r="53" spans="1:5" x14ac:dyDescent="0.25">
      <c r="A53" s="5" t="s">
        <v>268</v>
      </c>
      <c r="B53" s="6" t="s">
        <v>180</v>
      </c>
      <c r="C53" s="6">
        <f>HYPERLINK("https://uzao.dolgi.msk.ru/account/2860192785/", 2860192785)</f>
        <v>2860192785</v>
      </c>
      <c r="D53" s="7">
        <v>286758.05</v>
      </c>
      <c r="E53" s="8">
        <v>21.45</v>
      </c>
    </row>
    <row r="54" spans="1:5" x14ac:dyDescent="0.25">
      <c r="A54" s="5" t="s">
        <v>268</v>
      </c>
      <c r="B54" s="6" t="s">
        <v>88</v>
      </c>
      <c r="C54" s="6">
        <f>HYPERLINK("https://uzao.dolgi.msk.ru/account/2860194633/", 2860194633)</f>
        <v>2860194633</v>
      </c>
      <c r="D54" s="7">
        <v>240853.53</v>
      </c>
      <c r="E54" s="8">
        <v>34.54</v>
      </c>
    </row>
    <row r="55" spans="1:5" x14ac:dyDescent="0.25">
      <c r="A55" s="5" t="s">
        <v>268</v>
      </c>
      <c r="B55" s="6" t="s">
        <v>99</v>
      </c>
      <c r="C55" s="6">
        <f>HYPERLINK("https://uzao.dolgi.msk.ru/account/2860196081/", 2860196081)</f>
        <v>2860196081</v>
      </c>
      <c r="D55" s="7">
        <v>67171.23</v>
      </c>
      <c r="E55" s="8">
        <v>15.75</v>
      </c>
    </row>
    <row r="56" spans="1:5" x14ac:dyDescent="0.25">
      <c r="A56" s="5" t="s">
        <v>268</v>
      </c>
      <c r="B56" s="6" t="s">
        <v>106</v>
      </c>
      <c r="C56" s="6">
        <f>HYPERLINK("https://uzao.dolgi.msk.ru/account/2860197156/", 2860197156)</f>
        <v>2860197156</v>
      </c>
      <c r="D56" s="7">
        <v>45503.56</v>
      </c>
      <c r="E56" s="8">
        <v>5.32</v>
      </c>
    </row>
    <row r="57" spans="1:5" x14ac:dyDescent="0.25">
      <c r="A57" s="5" t="s">
        <v>268</v>
      </c>
      <c r="B57" s="6" t="s">
        <v>245</v>
      </c>
      <c r="C57" s="6">
        <f>HYPERLINK("https://uzao.dolgi.msk.ru/account/2860203376/", 2860203376)</f>
        <v>2860203376</v>
      </c>
      <c r="D57" s="7">
        <v>148086.82999999999</v>
      </c>
      <c r="E57" s="8">
        <v>57.74</v>
      </c>
    </row>
    <row r="58" spans="1:5" x14ac:dyDescent="0.25">
      <c r="A58" s="5" t="s">
        <v>268</v>
      </c>
      <c r="B58" s="6" t="s">
        <v>252</v>
      </c>
      <c r="C58" s="6">
        <f>HYPERLINK("https://uzao.dolgi.msk.ru/account/2860205005/", 2860205005)</f>
        <v>2860205005</v>
      </c>
      <c r="D58" s="7">
        <v>403016.94</v>
      </c>
      <c r="E58" s="8">
        <v>102.69</v>
      </c>
    </row>
    <row r="59" spans="1:5" x14ac:dyDescent="0.25">
      <c r="A59" s="5" t="s">
        <v>268</v>
      </c>
      <c r="B59" s="6" t="s">
        <v>257</v>
      </c>
      <c r="C59" s="6">
        <f>HYPERLINK("https://uzao.dolgi.msk.ru/account/2860205814/", 2860205814)</f>
        <v>2860205814</v>
      </c>
      <c r="D59" s="7">
        <v>77496.02</v>
      </c>
      <c r="E59" s="8">
        <v>45.66</v>
      </c>
    </row>
    <row r="60" spans="1:5" x14ac:dyDescent="0.25">
      <c r="A60" s="5" t="s">
        <v>268</v>
      </c>
      <c r="B60" s="6" t="s">
        <v>263</v>
      </c>
      <c r="C60" s="6">
        <f>HYPERLINK("https://uzao.dolgi.msk.ru/account/2860206366/", 2860206366)</f>
        <v>2860206366</v>
      </c>
      <c r="D60" s="7">
        <v>51943.45</v>
      </c>
      <c r="E60" s="8">
        <v>5.8</v>
      </c>
    </row>
    <row r="61" spans="1:5" x14ac:dyDescent="0.25">
      <c r="A61" s="5" t="s">
        <v>268</v>
      </c>
      <c r="B61" s="6" t="s">
        <v>266</v>
      </c>
      <c r="C61" s="6">
        <f>HYPERLINK("https://uzao.dolgi.msk.ru/account/2860206737/", 2860206737)</f>
        <v>2860206737</v>
      </c>
      <c r="D61" s="7">
        <v>49227.48</v>
      </c>
      <c r="E61" s="8">
        <v>7.06</v>
      </c>
    </row>
    <row r="62" spans="1:5" x14ac:dyDescent="0.25">
      <c r="A62" s="5" t="s">
        <v>272</v>
      </c>
      <c r="B62" s="6" t="s">
        <v>66</v>
      </c>
      <c r="C62" s="6">
        <f>HYPERLINK("https://uzao.dolgi.msk.ru/account/2860731216/", 2860731216)</f>
        <v>2860731216</v>
      </c>
      <c r="D62" s="7">
        <v>107608.62</v>
      </c>
      <c r="E62" s="8">
        <v>13.85</v>
      </c>
    </row>
    <row r="63" spans="1:5" x14ac:dyDescent="0.25">
      <c r="A63" s="5" t="s">
        <v>272</v>
      </c>
      <c r="B63" s="6" t="s">
        <v>129</v>
      </c>
      <c r="C63" s="6">
        <f>HYPERLINK("https://uzao.dolgi.msk.ru/account/2860734257/", 2860734257)</f>
        <v>2860734257</v>
      </c>
      <c r="D63" s="7">
        <v>98074.54</v>
      </c>
      <c r="E63" s="8">
        <v>27.87</v>
      </c>
    </row>
    <row r="64" spans="1:5" x14ac:dyDescent="0.25">
      <c r="A64" s="5" t="s">
        <v>272</v>
      </c>
      <c r="B64" s="6" t="s">
        <v>161</v>
      </c>
      <c r="C64" s="6">
        <f>HYPERLINK("https://uzao.dolgi.msk.ru/account/2860738231/", 2860738231)</f>
        <v>2860738231</v>
      </c>
      <c r="D64" s="7">
        <v>79458.42</v>
      </c>
      <c r="E64" s="8">
        <v>14.92</v>
      </c>
    </row>
    <row r="65" spans="1:5" x14ac:dyDescent="0.25">
      <c r="A65" s="5" t="s">
        <v>272</v>
      </c>
      <c r="B65" s="6" t="s">
        <v>164</v>
      </c>
      <c r="C65" s="6">
        <f>HYPERLINK("https://uzao.dolgi.msk.ru/account/2860738733/", 2860738733)</f>
        <v>2860738733</v>
      </c>
      <c r="D65" s="7">
        <v>116447.67999999999</v>
      </c>
      <c r="E65" s="8">
        <v>27.92</v>
      </c>
    </row>
    <row r="66" spans="1:5" x14ac:dyDescent="0.25">
      <c r="A66" s="5" t="s">
        <v>272</v>
      </c>
      <c r="B66" s="6" t="s">
        <v>169</v>
      </c>
      <c r="C66" s="6">
        <f>HYPERLINK("https://uzao.dolgi.msk.ru/account/2860739189/", 2860739189)</f>
        <v>2860739189</v>
      </c>
      <c r="D66" s="7">
        <v>177736.15</v>
      </c>
      <c r="E66" s="8">
        <v>18.66</v>
      </c>
    </row>
    <row r="67" spans="1:5" x14ac:dyDescent="0.25">
      <c r="A67" s="5" t="s">
        <v>272</v>
      </c>
      <c r="B67" s="6" t="s">
        <v>177</v>
      </c>
      <c r="C67" s="6">
        <f>HYPERLINK("https://uzao.dolgi.msk.ru/account/2860740075/", 2860740075)</f>
        <v>2860740075</v>
      </c>
      <c r="D67" s="7">
        <v>446896.51</v>
      </c>
      <c r="E67" s="8">
        <v>64.510000000000005</v>
      </c>
    </row>
    <row r="68" spans="1:5" x14ac:dyDescent="0.25">
      <c r="A68" s="5" t="s">
        <v>272</v>
      </c>
      <c r="B68" s="6" t="s">
        <v>188</v>
      </c>
      <c r="C68" s="6">
        <f>HYPERLINK("https://uzao.dolgi.msk.ru/account/2860741334/", 2860741334)</f>
        <v>2860741334</v>
      </c>
      <c r="D68" s="7">
        <v>49530.09</v>
      </c>
      <c r="E68" s="8">
        <v>7.92</v>
      </c>
    </row>
    <row r="69" spans="1:5" x14ac:dyDescent="0.25">
      <c r="A69" s="5" t="s">
        <v>273</v>
      </c>
      <c r="B69" s="6" t="s">
        <v>22</v>
      </c>
      <c r="C69" s="6">
        <f>HYPERLINK("https://uzao.dolgi.msk.ru/account/2860744885/", 2860744885)</f>
        <v>2860744885</v>
      </c>
      <c r="D69" s="7">
        <v>419699.01</v>
      </c>
      <c r="E69" s="8">
        <v>55.42</v>
      </c>
    </row>
    <row r="70" spans="1:5" x14ac:dyDescent="0.25">
      <c r="A70" s="5" t="s">
        <v>274</v>
      </c>
      <c r="B70" s="6" t="s">
        <v>89</v>
      </c>
      <c r="C70" s="6">
        <f>HYPERLINK("https://uzao.dolgi.msk.ru/account/2860754055/", 2860754055)</f>
        <v>2860754055</v>
      </c>
      <c r="D70" s="7">
        <v>258507.07</v>
      </c>
      <c r="E70" s="8">
        <v>35.25</v>
      </c>
    </row>
    <row r="71" spans="1:5" x14ac:dyDescent="0.25">
      <c r="A71" s="5" t="s">
        <v>275</v>
      </c>
      <c r="B71" s="6" t="s">
        <v>5</v>
      </c>
      <c r="C71" s="6">
        <f>HYPERLINK("https://uzao.dolgi.msk.ru/account/2861388114/", 2861388114)</f>
        <v>2861388114</v>
      </c>
      <c r="D71" s="7">
        <v>45629.99</v>
      </c>
      <c r="E71" s="8">
        <v>6.14</v>
      </c>
    </row>
    <row r="72" spans="1:5" x14ac:dyDescent="0.25">
      <c r="A72" s="5" t="s">
        <v>275</v>
      </c>
      <c r="B72" s="6" t="s">
        <v>39</v>
      </c>
      <c r="C72" s="6">
        <f>HYPERLINK("https://uzao.dolgi.msk.ru/account/2861390169/", 2861390169)</f>
        <v>2861390169</v>
      </c>
      <c r="D72" s="7">
        <v>70779.86</v>
      </c>
      <c r="E72" s="8">
        <v>10.130000000000001</v>
      </c>
    </row>
    <row r="73" spans="1:5" x14ac:dyDescent="0.25">
      <c r="A73" s="5" t="s">
        <v>275</v>
      </c>
      <c r="B73" s="6" t="s">
        <v>64</v>
      </c>
      <c r="C73" s="6">
        <f>HYPERLINK("https://uzao.dolgi.msk.ru/account/2861389459/", 2861389459)</f>
        <v>2861389459</v>
      </c>
      <c r="D73" s="7">
        <v>593270.06999999995</v>
      </c>
      <c r="E73" s="8">
        <v>57.13</v>
      </c>
    </row>
    <row r="74" spans="1:5" x14ac:dyDescent="0.25">
      <c r="A74" s="5" t="s">
        <v>275</v>
      </c>
      <c r="B74" s="6" t="s">
        <v>68</v>
      </c>
      <c r="C74" s="6">
        <f>HYPERLINK("https://uzao.dolgi.msk.ru/account/2861389491/", 2861389491)</f>
        <v>2861389491</v>
      </c>
      <c r="D74" s="7">
        <v>65110.33</v>
      </c>
      <c r="E74" s="8">
        <v>4.13</v>
      </c>
    </row>
    <row r="75" spans="1:5" x14ac:dyDescent="0.25">
      <c r="A75" s="5" t="s">
        <v>276</v>
      </c>
      <c r="B75" s="6" t="s">
        <v>5</v>
      </c>
      <c r="C75" s="6">
        <f>HYPERLINK("https://uzao.dolgi.msk.ru/account/2861411345/", 2861411345)</f>
        <v>2861411345</v>
      </c>
      <c r="D75" s="7">
        <v>207424.58</v>
      </c>
      <c r="E75" s="8">
        <v>38.18</v>
      </c>
    </row>
    <row r="76" spans="1:5" x14ac:dyDescent="0.25">
      <c r="A76" s="5" t="s">
        <v>276</v>
      </c>
      <c r="B76" s="6" t="s">
        <v>144</v>
      </c>
      <c r="C76" s="6">
        <f>HYPERLINK("https://uzao.dolgi.msk.ru/account/2861411505/", 2861411505)</f>
        <v>2861411505</v>
      </c>
      <c r="D76" s="7">
        <v>174574.9</v>
      </c>
      <c r="E76" s="8">
        <v>24.37</v>
      </c>
    </row>
    <row r="77" spans="1:5" x14ac:dyDescent="0.25">
      <c r="A77" s="5" t="s">
        <v>276</v>
      </c>
      <c r="B77" s="6" t="s">
        <v>161</v>
      </c>
      <c r="C77" s="6">
        <f>HYPERLINK("https://uzao.dolgi.msk.ru/account/2861416015/", 2861416015)</f>
        <v>2861416015</v>
      </c>
      <c r="D77" s="7">
        <v>55101.34</v>
      </c>
      <c r="E77" s="8">
        <v>10.6</v>
      </c>
    </row>
    <row r="78" spans="1:5" x14ac:dyDescent="0.25">
      <c r="A78" s="5" t="s">
        <v>276</v>
      </c>
      <c r="B78" s="6" t="s">
        <v>189</v>
      </c>
      <c r="C78" s="6">
        <f>HYPERLINK("https://uzao.dolgi.msk.ru/account/2861407354/", 2861407354)</f>
        <v>2861407354</v>
      </c>
      <c r="D78" s="7">
        <v>49522.8</v>
      </c>
      <c r="E78" s="8">
        <v>7.75</v>
      </c>
    </row>
    <row r="79" spans="1:5" x14ac:dyDescent="0.25">
      <c r="A79" s="5" t="s">
        <v>276</v>
      </c>
      <c r="B79" s="6" t="s">
        <v>98</v>
      </c>
      <c r="C79" s="6">
        <f>HYPERLINK("https://uzao.dolgi.msk.ru/account/2861411126/", 2861411126)</f>
        <v>2861411126</v>
      </c>
      <c r="D79" s="7">
        <v>82571.47</v>
      </c>
      <c r="E79" s="8">
        <v>19.71</v>
      </c>
    </row>
    <row r="80" spans="1:5" x14ac:dyDescent="0.25">
      <c r="A80" s="5" t="s">
        <v>276</v>
      </c>
      <c r="B80" s="6" t="s">
        <v>111</v>
      </c>
      <c r="C80" s="6">
        <f>HYPERLINK("https://uzao.dolgi.msk.ru/account/2861405746/", 2861405746)</f>
        <v>2861405746</v>
      </c>
      <c r="D80" s="7">
        <v>54062.2</v>
      </c>
      <c r="E80" s="8">
        <v>6.5</v>
      </c>
    </row>
    <row r="81" spans="1:5" x14ac:dyDescent="0.25">
      <c r="A81" s="5" t="s">
        <v>276</v>
      </c>
      <c r="B81" s="6" t="s">
        <v>117</v>
      </c>
      <c r="C81" s="6">
        <f>HYPERLINK("https://uzao.dolgi.msk.ru/account/2861413236/", 2861413236)</f>
        <v>2861413236</v>
      </c>
      <c r="D81" s="7">
        <v>50784.480000000003</v>
      </c>
      <c r="E81" s="8">
        <v>11.26</v>
      </c>
    </row>
    <row r="82" spans="1:5" x14ac:dyDescent="0.25">
      <c r="A82" s="5" t="s">
        <v>276</v>
      </c>
      <c r="B82" s="6" t="s">
        <v>217</v>
      </c>
      <c r="C82" s="6">
        <f>HYPERLINK("https://uzao.dolgi.msk.ru/account/2861406626/", 2861406626)</f>
        <v>2861406626</v>
      </c>
      <c r="D82" s="7">
        <v>93073.74</v>
      </c>
      <c r="E82" s="8">
        <v>15.01</v>
      </c>
    </row>
    <row r="83" spans="1:5" x14ac:dyDescent="0.25">
      <c r="A83" s="5" t="s">
        <v>277</v>
      </c>
      <c r="B83" s="6" t="s">
        <v>10</v>
      </c>
      <c r="C83" s="6">
        <f>HYPERLINK("https://uzao.dolgi.msk.ru/account/2861473706/", 2861473706)</f>
        <v>2861473706</v>
      </c>
      <c r="D83" s="7">
        <v>73879.55</v>
      </c>
      <c r="E83" s="8">
        <v>30.56</v>
      </c>
    </row>
    <row r="84" spans="1:5" x14ac:dyDescent="0.25">
      <c r="A84" s="5" t="s">
        <v>277</v>
      </c>
      <c r="B84" s="6" t="s">
        <v>131</v>
      </c>
      <c r="C84" s="6">
        <f>HYPERLINK("https://uzao.dolgi.msk.ru/account/2861483816/", 2861483816)</f>
        <v>2861483816</v>
      </c>
      <c r="D84" s="7">
        <v>83359.81</v>
      </c>
      <c r="E84" s="8">
        <v>11.72</v>
      </c>
    </row>
    <row r="85" spans="1:5" x14ac:dyDescent="0.25">
      <c r="A85" s="5" t="s">
        <v>277</v>
      </c>
      <c r="B85" s="6" t="s">
        <v>153</v>
      </c>
      <c r="C85" s="6">
        <f>HYPERLINK("https://uzao.dolgi.msk.ru/account/2861468077/", 2861468077)</f>
        <v>2861468077</v>
      </c>
      <c r="D85" s="7">
        <v>110890.88</v>
      </c>
      <c r="E85" s="8">
        <v>12.6</v>
      </c>
    </row>
    <row r="86" spans="1:5" x14ac:dyDescent="0.25">
      <c r="A86" s="5" t="s">
        <v>277</v>
      </c>
      <c r="B86" s="6" t="s">
        <v>100</v>
      </c>
      <c r="C86" s="6">
        <f>HYPERLINK("https://uzao.dolgi.msk.ru/account/2861475541/", 2861475541)</f>
        <v>2861475541</v>
      </c>
      <c r="D86" s="7">
        <v>69137.03</v>
      </c>
      <c r="E86" s="8">
        <v>8.17</v>
      </c>
    </row>
    <row r="87" spans="1:5" x14ac:dyDescent="0.25">
      <c r="A87" s="5" t="s">
        <v>277</v>
      </c>
      <c r="B87" s="6" t="s">
        <v>240</v>
      </c>
      <c r="C87" s="6">
        <f>HYPERLINK("https://uzao.dolgi.msk.ru/account/2861475007/", 2861475007)</f>
        <v>2861475007</v>
      </c>
      <c r="D87" s="7">
        <v>53835.81</v>
      </c>
      <c r="E87" s="8">
        <v>9.6999999999999993</v>
      </c>
    </row>
    <row r="88" spans="1:5" x14ac:dyDescent="0.25">
      <c r="A88" s="5" t="s">
        <v>278</v>
      </c>
      <c r="B88" s="6" t="s">
        <v>59</v>
      </c>
      <c r="C88" s="6">
        <f>HYPERLINK("https://uzao.dolgi.msk.ru/account/2861073382/", 2861073382)</f>
        <v>2861073382</v>
      </c>
      <c r="D88" s="7">
        <v>92954.47</v>
      </c>
      <c r="E88" s="8">
        <v>9.9600000000000009</v>
      </c>
    </row>
    <row r="89" spans="1:5" x14ac:dyDescent="0.25">
      <c r="A89" s="5" t="s">
        <v>278</v>
      </c>
      <c r="B89" s="6" t="s">
        <v>66</v>
      </c>
      <c r="C89" s="6">
        <f>HYPERLINK("https://uzao.dolgi.msk.ru/account/2861074078/", 2861074078)</f>
        <v>2861074078</v>
      </c>
      <c r="D89" s="7">
        <v>68354.649999999994</v>
      </c>
      <c r="E89" s="8">
        <v>17.39</v>
      </c>
    </row>
    <row r="90" spans="1:5" x14ac:dyDescent="0.25">
      <c r="A90" s="5" t="s">
        <v>278</v>
      </c>
      <c r="B90" s="6" t="s">
        <v>150</v>
      </c>
      <c r="C90" s="6">
        <f>HYPERLINK("https://uzao.dolgi.msk.ru/account/2861079151/", 2861079151)</f>
        <v>2861079151</v>
      </c>
      <c r="D90" s="7">
        <v>79578.75</v>
      </c>
      <c r="E90" s="8">
        <v>12.79</v>
      </c>
    </row>
    <row r="91" spans="1:5" x14ac:dyDescent="0.25">
      <c r="A91" s="5" t="s">
        <v>278</v>
      </c>
      <c r="B91" s="6" t="s">
        <v>88</v>
      </c>
      <c r="C91" s="6">
        <f>HYPERLINK("https://uzao.dolgi.msk.ru/account/2861085754/", 2861085754)</f>
        <v>2861085754</v>
      </c>
      <c r="D91" s="7">
        <v>117155.63</v>
      </c>
      <c r="E91" s="8">
        <v>24.76</v>
      </c>
    </row>
    <row r="92" spans="1:5" x14ac:dyDescent="0.25">
      <c r="A92" s="5" t="s">
        <v>279</v>
      </c>
      <c r="B92" s="6" t="s">
        <v>28</v>
      </c>
      <c r="C92" s="6">
        <f>HYPERLINK("https://uzao.dolgi.msk.ru/account/2861387402/", 2861387402)</f>
        <v>2861387402</v>
      </c>
      <c r="D92" s="7">
        <v>59648.94</v>
      </c>
      <c r="E92" s="8">
        <v>7.46</v>
      </c>
    </row>
    <row r="93" spans="1:5" x14ac:dyDescent="0.25">
      <c r="A93" s="5" t="s">
        <v>279</v>
      </c>
      <c r="B93" s="6" t="s">
        <v>68</v>
      </c>
      <c r="C93" s="6">
        <f>HYPERLINK("https://uzao.dolgi.msk.ru/account/2861389926/", 2861389926)</f>
        <v>2861389926</v>
      </c>
      <c r="D93" s="7">
        <v>77289.19</v>
      </c>
      <c r="E93" s="8">
        <v>4.84</v>
      </c>
    </row>
    <row r="94" spans="1:5" x14ac:dyDescent="0.25">
      <c r="A94" s="5" t="s">
        <v>280</v>
      </c>
      <c r="B94" s="6" t="s">
        <v>5</v>
      </c>
      <c r="C94" s="6">
        <f>HYPERLINK("https://uzao.dolgi.msk.ru/account/2861400582/", 2861400582)</f>
        <v>2861400582</v>
      </c>
      <c r="D94" s="7">
        <v>154252.04999999999</v>
      </c>
      <c r="E94" s="8">
        <v>14.64</v>
      </c>
    </row>
    <row r="95" spans="1:5" x14ac:dyDescent="0.25">
      <c r="A95" s="5" t="s">
        <v>280</v>
      </c>
      <c r="B95" s="6" t="s">
        <v>63</v>
      </c>
      <c r="C95" s="6">
        <f>HYPERLINK("https://uzao.dolgi.msk.ru/account/2861402713/", 2861402713)</f>
        <v>2861402713</v>
      </c>
      <c r="D95" s="7">
        <v>120342.34</v>
      </c>
      <c r="E95" s="8">
        <v>45.19</v>
      </c>
    </row>
    <row r="96" spans="1:5" x14ac:dyDescent="0.25">
      <c r="A96" s="5" t="s">
        <v>280</v>
      </c>
      <c r="B96" s="6" t="s">
        <v>121</v>
      </c>
      <c r="C96" s="6">
        <f>HYPERLINK("https://uzao.dolgi.msk.ru/account/2861402537/", 2861402537)</f>
        <v>2861402537</v>
      </c>
      <c r="D96" s="7">
        <v>79330.58</v>
      </c>
      <c r="E96" s="8">
        <v>22.79</v>
      </c>
    </row>
    <row r="97" spans="1:5" x14ac:dyDescent="0.25">
      <c r="A97" s="5" t="s">
        <v>280</v>
      </c>
      <c r="B97" s="6" t="s">
        <v>144</v>
      </c>
      <c r="C97" s="6">
        <f>HYPERLINK("https://uzao.dolgi.msk.ru/account/2861402043/", 2861402043)</f>
        <v>2861402043</v>
      </c>
      <c r="D97" s="7">
        <v>91454.76</v>
      </c>
      <c r="E97" s="8">
        <v>16.55</v>
      </c>
    </row>
    <row r="98" spans="1:5" x14ac:dyDescent="0.25">
      <c r="A98" s="5" t="s">
        <v>280</v>
      </c>
      <c r="B98" s="6" t="s">
        <v>160</v>
      </c>
      <c r="C98" s="6">
        <f>HYPERLINK("https://uzao.dolgi.msk.ru/account/2861402633/", 2861402633)</f>
        <v>2861402633</v>
      </c>
      <c r="D98" s="7">
        <v>90923.4</v>
      </c>
      <c r="E98" s="8">
        <v>21.31</v>
      </c>
    </row>
    <row r="99" spans="1:5" x14ac:dyDescent="0.25">
      <c r="A99" s="5" t="s">
        <v>281</v>
      </c>
      <c r="B99" s="6" t="s">
        <v>32</v>
      </c>
      <c r="C99" s="6">
        <f>HYPERLINK("https://uzao.dolgi.msk.ru/account/2860470394/", 2860470394)</f>
        <v>2860470394</v>
      </c>
      <c r="D99" s="7">
        <v>82943.539999999994</v>
      </c>
      <c r="E99" s="8">
        <v>30.29</v>
      </c>
    </row>
    <row r="100" spans="1:5" x14ac:dyDescent="0.25">
      <c r="A100" s="5" t="s">
        <v>281</v>
      </c>
      <c r="B100" s="6" t="s">
        <v>62</v>
      </c>
      <c r="C100" s="6">
        <f>HYPERLINK("https://uzao.dolgi.msk.ru/account/2860472306/", 2860472306)</f>
        <v>2860472306</v>
      </c>
      <c r="D100" s="7">
        <v>114510.2</v>
      </c>
      <c r="E100" s="8">
        <v>23.38</v>
      </c>
    </row>
    <row r="101" spans="1:5" x14ac:dyDescent="0.25">
      <c r="A101" s="5" t="s">
        <v>282</v>
      </c>
      <c r="B101" s="6" t="s">
        <v>13</v>
      </c>
      <c r="C101" s="6">
        <f>HYPERLINK("https://uzao.dolgi.msk.ru/account/2860473464/", 2860473464)</f>
        <v>2860473464</v>
      </c>
      <c r="D101" s="7">
        <v>87132.63</v>
      </c>
      <c r="E101" s="8">
        <v>31.9</v>
      </c>
    </row>
    <row r="102" spans="1:5" x14ac:dyDescent="0.25">
      <c r="A102" s="5" t="s">
        <v>282</v>
      </c>
      <c r="B102" s="6" t="s">
        <v>24</v>
      </c>
      <c r="C102" s="6">
        <f>HYPERLINK("https://uzao.dolgi.msk.ru/account/2860474133/", 2860474133)</f>
        <v>2860474133</v>
      </c>
      <c r="D102" s="7">
        <v>224316.53</v>
      </c>
      <c r="E102" s="8">
        <v>82.67</v>
      </c>
    </row>
    <row r="103" spans="1:5" x14ac:dyDescent="0.25">
      <c r="A103" s="5" t="s">
        <v>282</v>
      </c>
      <c r="B103" s="6" t="s">
        <v>49</v>
      </c>
      <c r="C103" s="6">
        <f>HYPERLINK("https://uzao.dolgi.msk.ru/account/2860475654/", 2860475654)</f>
        <v>2860475654</v>
      </c>
      <c r="D103" s="7">
        <v>59008.69</v>
      </c>
      <c r="E103" s="8">
        <v>11.13</v>
      </c>
    </row>
    <row r="104" spans="1:5" x14ac:dyDescent="0.25">
      <c r="A104" s="5" t="s">
        <v>282</v>
      </c>
      <c r="B104" s="6" t="s">
        <v>73</v>
      </c>
      <c r="C104" s="6">
        <f>HYPERLINK("https://uzao.dolgi.msk.ru/account/2860477211/", 2860477211)</f>
        <v>2860477211</v>
      </c>
      <c r="D104" s="7">
        <v>174004.37</v>
      </c>
      <c r="E104" s="8">
        <v>13.3</v>
      </c>
    </row>
    <row r="105" spans="1:5" x14ac:dyDescent="0.25">
      <c r="A105" s="5" t="s">
        <v>283</v>
      </c>
      <c r="B105" s="6" t="s">
        <v>10</v>
      </c>
      <c r="C105" s="6">
        <f>HYPERLINK("https://uzao.dolgi.msk.ru/account/2861396659/", 2861396659)</f>
        <v>2861396659</v>
      </c>
      <c r="D105" s="7">
        <v>616913.86</v>
      </c>
      <c r="E105" s="8">
        <v>31.66</v>
      </c>
    </row>
    <row r="106" spans="1:5" x14ac:dyDescent="0.25">
      <c r="A106" s="5" t="s">
        <v>283</v>
      </c>
      <c r="B106" s="6" t="s">
        <v>47</v>
      </c>
      <c r="C106" s="6">
        <f>HYPERLINK("https://uzao.dolgi.msk.ru/account/2861397109/", 2861397109)</f>
        <v>2861397109</v>
      </c>
      <c r="D106" s="7">
        <v>115410.33</v>
      </c>
      <c r="E106" s="8">
        <v>22.71</v>
      </c>
    </row>
    <row r="107" spans="1:5" x14ac:dyDescent="0.25">
      <c r="A107" s="5" t="s">
        <v>283</v>
      </c>
      <c r="B107" s="6" t="s">
        <v>48</v>
      </c>
      <c r="C107" s="6">
        <f>HYPERLINK("https://uzao.dolgi.msk.ru/account/2861397117/", 2861397117)</f>
        <v>2861397117</v>
      </c>
      <c r="D107" s="7">
        <v>139519.38</v>
      </c>
      <c r="E107" s="8">
        <v>34.17</v>
      </c>
    </row>
    <row r="108" spans="1:5" x14ac:dyDescent="0.25">
      <c r="A108" s="5" t="s">
        <v>283</v>
      </c>
      <c r="B108" s="6" t="s">
        <v>50</v>
      </c>
      <c r="C108" s="6">
        <f>HYPERLINK("https://uzao.dolgi.msk.ru/account/2861397133/", 2861397133)</f>
        <v>2861397133</v>
      </c>
      <c r="D108" s="7">
        <v>79258.649999999994</v>
      </c>
      <c r="E108" s="8">
        <v>30.76</v>
      </c>
    </row>
    <row r="109" spans="1:5" x14ac:dyDescent="0.25">
      <c r="A109" s="5" t="s">
        <v>283</v>
      </c>
      <c r="B109" s="6" t="s">
        <v>163</v>
      </c>
      <c r="C109" s="6">
        <f>HYPERLINK("https://uzao.dolgi.msk.ru/account/2861398195/", 2861398195)</f>
        <v>2861398195</v>
      </c>
      <c r="D109" s="7">
        <v>64744.959999999999</v>
      </c>
      <c r="E109" s="8">
        <v>10.6</v>
      </c>
    </row>
    <row r="110" spans="1:5" x14ac:dyDescent="0.25">
      <c r="A110" s="5" t="s">
        <v>283</v>
      </c>
      <c r="B110" s="6" t="s">
        <v>174</v>
      </c>
      <c r="C110" s="6">
        <f>HYPERLINK("https://uzao.dolgi.msk.ru/account/2861398363/", 2861398363)</f>
        <v>2861398363</v>
      </c>
      <c r="D110" s="7">
        <v>56284.73</v>
      </c>
      <c r="E110" s="8">
        <v>3.91</v>
      </c>
    </row>
    <row r="111" spans="1:5" x14ac:dyDescent="0.25">
      <c r="A111" s="5" t="s">
        <v>284</v>
      </c>
      <c r="B111" s="6" t="s">
        <v>48</v>
      </c>
      <c r="C111" s="6">
        <f>HYPERLINK("https://uzao.dolgi.msk.ru/account/2861403986/", 2861403986)</f>
        <v>2861403986</v>
      </c>
      <c r="D111" s="7">
        <v>326257.33</v>
      </c>
      <c r="E111" s="8">
        <v>84.07</v>
      </c>
    </row>
    <row r="112" spans="1:5" x14ac:dyDescent="0.25">
      <c r="A112" s="5" t="s">
        <v>284</v>
      </c>
      <c r="B112" s="6" t="s">
        <v>108</v>
      </c>
      <c r="C112" s="6">
        <f>HYPERLINK("https://uzao.dolgi.msk.ru/account/2861405834/", 2861405834)</f>
        <v>2861405834</v>
      </c>
      <c r="D112" s="7">
        <v>63604.4</v>
      </c>
      <c r="E112" s="8">
        <v>9.58</v>
      </c>
    </row>
    <row r="113" spans="1:5" x14ac:dyDescent="0.25">
      <c r="A113" s="5" t="s">
        <v>284</v>
      </c>
      <c r="B113" s="6" t="s">
        <v>208</v>
      </c>
      <c r="C113" s="6">
        <f>HYPERLINK("https://uzao.dolgi.msk.ru/account/2861410131/", 2861410131)</f>
        <v>2861410131</v>
      </c>
      <c r="D113" s="7">
        <v>234057.73</v>
      </c>
      <c r="E113" s="8">
        <v>30.33</v>
      </c>
    </row>
    <row r="114" spans="1:5" x14ac:dyDescent="0.25">
      <c r="A114" s="5" t="s">
        <v>285</v>
      </c>
      <c r="B114" s="6" t="s">
        <v>7</v>
      </c>
      <c r="C114" s="6">
        <f>HYPERLINK("https://uzao.dolgi.msk.ru/account/2861413244/", 2861413244)</f>
        <v>2861413244</v>
      </c>
      <c r="D114" s="7">
        <v>58177.63</v>
      </c>
      <c r="E114" s="8">
        <v>5.79</v>
      </c>
    </row>
    <row r="115" spans="1:5" x14ac:dyDescent="0.25">
      <c r="A115" s="5" t="s">
        <v>285</v>
      </c>
      <c r="B115" s="6" t="s">
        <v>37</v>
      </c>
      <c r="C115" s="6">
        <f>HYPERLINK("https://uzao.dolgi.msk.ru/account/2861414546/", 2861414546)</f>
        <v>2861414546</v>
      </c>
      <c r="D115" s="7">
        <v>47518.39</v>
      </c>
      <c r="E115" s="8">
        <v>8.31</v>
      </c>
    </row>
    <row r="116" spans="1:5" x14ac:dyDescent="0.25">
      <c r="A116" s="5" t="s">
        <v>285</v>
      </c>
      <c r="B116" s="6" t="s">
        <v>45</v>
      </c>
      <c r="C116" s="6">
        <f>HYPERLINK("https://uzao.dolgi.msk.ru/account/2861416744/", 2861416744)</f>
        <v>2861416744</v>
      </c>
      <c r="D116" s="7">
        <v>109176.9</v>
      </c>
      <c r="E116" s="8">
        <v>16.37</v>
      </c>
    </row>
    <row r="117" spans="1:5" x14ac:dyDescent="0.25">
      <c r="A117" s="5" t="s">
        <v>285</v>
      </c>
      <c r="B117" s="6" t="s">
        <v>67</v>
      </c>
      <c r="C117" s="6">
        <f>HYPERLINK("https://uzao.dolgi.msk.ru/account/2861413084/", 2861413084)</f>
        <v>2861413084</v>
      </c>
      <c r="D117" s="7">
        <v>79475.48</v>
      </c>
      <c r="E117" s="8">
        <v>8.26</v>
      </c>
    </row>
    <row r="118" spans="1:5" x14ac:dyDescent="0.25">
      <c r="A118" s="5" t="s">
        <v>286</v>
      </c>
      <c r="B118" s="6" t="s">
        <v>34</v>
      </c>
      <c r="C118" s="6">
        <f>HYPERLINK("https://uzao.dolgi.msk.ru/account/2861360568/", 2861360568)</f>
        <v>2861360568</v>
      </c>
      <c r="D118" s="7">
        <v>225391.72</v>
      </c>
      <c r="E118" s="8">
        <v>34.29</v>
      </c>
    </row>
    <row r="119" spans="1:5" x14ac:dyDescent="0.25">
      <c r="A119" s="5" t="s">
        <v>286</v>
      </c>
      <c r="B119" s="6" t="s">
        <v>80</v>
      </c>
      <c r="C119" s="6">
        <f>HYPERLINK("https://uzao.dolgi.msk.ru/account/2861362221/", 2861362221)</f>
        <v>2861362221</v>
      </c>
      <c r="D119" s="7">
        <v>86258.75</v>
      </c>
      <c r="E119" s="8">
        <v>6.7</v>
      </c>
    </row>
    <row r="120" spans="1:5" x14ac:dyDescent="0.25">
      <c r="A120" s="5" t="s">
        <v>287</v>
      </c>
      <c r="B120" s="6" t="s">
        <v>23</v>
      </c>
      <c r="C120" s="6">
        <f>HYPERLINK("https://uzao.dolgi.msk.ru/account/2860487532/", 2860487532)</f>
        <v>2860487532</v>
      </c>
      <c r="D120" s="7">
        <v>175652.58</v>
      </c>
      <c r="E120" s="8">
        <v>21.69</v>
      </c>
    </row>
    <row r="121" spans="1:5" x14ac:dyDescent="0.25">
      <c r="A121" s="5" t="s">
        <v>287</v>
      </c>
      <c r="B121" s="6" t="s">
        <v>29</v>
      </c>
      <c r="C121" s="6">
        <f>HYPERLINK("https://uzao.dolgi.msk.ru/account/2860488121/", 2860488121)</f>
        <v>2860488121</v>
      </c>
      <c r="D121" s="7">
        <v>974185.57</v>
      </c>
      <c r="E121" s="8">
        <v>59.56</v>
      </c>
    </row>
    <row r="122" spans="1:5" x14ac:dyDescent="0.25">
      <c r="A122" s="5" t="s">
        <v>287</v>
      </c>
      <c r="B122" s="6" t="s">
        <v>36</v>
      </c>
      <c r="C122" s="6">
        <f>HYPERLINK("https://uzao.dolgi.msk.ru/account/2860488818/", 2860488818)</f>
        <v>2860488818</v>
      </c>
      <c r="D122" s="7">
        <v>92984.43</v>
      </c>
      <c r="E122" s="8">
        <v>25.78</v>
      </c>
    </row>
    <row r="123" spans="1:5" x14ac:dyDescent="0.25">
      <c r="A123" s="5" t="s">
        <v>288</v>
      </c>
      <c r="B123" s="6" t="s">
        <v>13</v>
      </c>
      <c r="C123" s="6">
        <f>HYPERLINK("https://uzao.dolgi.msk.ru/account/2860492497/", 2860492497)</f>
        <v>2860492497</v>
      </c>
      <c r="D123" s="7">
        <v>114418.59</v>
      </c>
      <c r="E123" s="8">
        <v>26.04</v>
      </c>
    </row>
    <row r="124" spans="1:5" x14ac:dyDescent="0.25">
      <c r="A124" s="5" t="s">
        <v>289</v>
      </c>
      <c r="B124" s="6" t="s">
        <v>8</v>
      </c>
      <c r="C124" s="6">
        <f>HYPERLINK("https://uzao.dolgi.msk.ru/account/2860498629/", 2860498629)</f>
        <v>2860498629</v>
      </c>
      <c r="D124" s="7">
        <v>62429.59</v>
      </c>
      <c r="E124" s="8">
        <v>23.83</v>
      </c>
    </row>
    <row r="125" spans="1:5" x14ac:dyDescent="0.25">
      <c r="A125" s="5" t="s">
        <v>289</v>
      </c>
      <c r="B125" s="6" t="s">
        <v>17</v>
      </c>
      <c r="C125" s="6">
        <f>HYPERLINK("https://uzao.dolgi.msk.ru/account/2860499306/", 2860499306)</f>
        <v>2860499306</v>
      </c>
      <c r="D125" s="7">
        <v>94246.15</v>
      </c>
      <c r="E125" s="8">
        <v>16.72</v>
      </c>
    </row>
    <row r="126" spans="1:5" x14ac:dyDescent="0.25">
      <c r="A126" s="5" t="s">
        <v>289</v>
      </c>
      <c r="B126" s="6" t="s">
        <v>27</v>
      </c>
      <c r="C126" s="6">
        <f>HYPERLINK("https://uzao.dolgi.msk.ru/account/2860500151/", 2860500151)</f>
        <v>2860500151</v>
      </c>
      <c r="D126" s="7">
        <v>77705.56</v>
      </c>
      <c r="E126" s="8">
        <v>12.21</v>
      </c>
    </row>
    <row r="127" spans="1:5" x14ac:dyDescent="0.25">
      <c r="A127" s="5" t="s">
        <v>289</v>
      </c>
      <c r="B127" s="6" t="s">
        <v>39</v>
      </c>
      <c r="C127" s="6">
        <f>HYPERLINK("https://uzao.dolgi.msk.ru/account/2860501306/", 2860501306)</f>
        <v>2860501306</v>
      </c>
      <c r="D127" s="7">
        <v>477972.4</v>
      </c>
      <c r="E127" s="8">
        <v>78.67</v>
      </c>
    </row>
    <row r="128" spans="1:5" x14ac:dyDescent="0.25">
      <c r="A128" s="5" t="s">
        <v>289</v>
      </c>
      <c r="B128" s="6" t="s">
        <v>56</v>
      </c>
      <c r="C128" s="6">
        <f>HYPERLINK("https://uzao.dolgi.msk.ru/account/2860502552/", 2860502552)</f>
        <v>2860502552</v>
      </c>
      <c r="D128" s="7">
        <v>45482.559999999998</v>
      </c>
      <c r="E128" s="8">
        <v>9.1199999999999992</v>
      </c>
    </row>
    <row r="129" spans="1:5" x14ac:dyDescent="0.25">
      <c r="A129" s="5" t="s">
        <v>289</v>
      </c>
      <c r="B129" s="6" t="s">
        <v>59</v>
      </c>
      <c r="C129" s="6">
        <f>HYPERLINK("https://uzao.dolgi.msk.ru/account/2860502755/", 2860502755)</f>
        <v>2860502755</v>
      </c>
      <c r="D129" s="7">
        <v>53051.29</v>
      </c>
      <c r="E129" s="8">
        <v>6.84</v>
      </c>
    </row>
    <row r="130" spans="1:5" x14ac:dyDescent="0.25">
      <c r="A130" s="5" t="s">
        <v>289</v>
      </c>
      <c r="B130" s="6" t="s">
        <v>64</v>
      </c>
      <c r="C130" s="6">
        <f>HYPERLINK("https://uzao.dolgi.msk.ru/account/2860503037/", 2860503037)</f>
        <v>2860503037</v>
      </c>
      <c r="D130" s="7">
        <v>200448.66</v>
      </c>
      <c r="E130" s="8">
        <v>53.66</v>
      </c>
    </row>
    <row r="131" spans="1:5" x14ac:dyDescent="0.25">
      <c r="A131" s="5" t="s">
        <v>289</v>
      </c>
      <c r="B131" s="6" t="s">
        <v>74</v>
      </c>
      <c r="C131" s="6">
        <f>HYPERLINK("https://uzao.dolgi.msk.ru/account/2860503846/", 2860503846)</f>
        <v>2860503846</v>
      </c>
      <c r="D131" s="7">
        <v>94847.6</v>
      </c>
      <c r="E131" s="8">
        <v>18.59</v>
      </c>
    </row>
    <row r="132" spans="1:5" x14ac:dyDescent="0.25">
      <c r="A132" s="5" t="s">
        <v>290</v>
      </c>
      <c r="B132" s="6" t="s">
        <v>7</v>
      </c>
      <c r="C132" s="6">
        <f>HYPERLINK("https://uzao.dolgi.msk.ru/account/2860504048/", 2860504048)</f>
        <v>2860504048</v>
      </c>
      <c r="D132" s="7">
        <v>56608.05</v>
      </c>
      <c r="E132" s="8">
        <v>5.6</v>
      </c>
    </row>
    <row r="133" spans="1:5" x14ac:dyDescent="0.25">
      <c r="A133" s="5" t="s">
        <v>290</v>
      </c>
      <c r="B133" s="6" t="s">
        <v>54</v>
      </c>
      <c r="C133" s="6">
        <f>HYPERLINK("https://uzao.dolgi.msk.ru/account/2860507476/", 2860507476)</f>
        <v>2860507476</v>
      </c>
      <c r="D133" s="7">
        <v>70285.149999999994</v>
      </c>
      <c r="E133" s="8">
        <v>14.42</v>
      </c>
    </row>
    <row r="134" spans="1:5" x14ac:dyDescent="0.25">
      <c r="A134" s="5" t="s">
        <v>290</v>
      </c>
      <c r="B134" s="6" t="s">
        <v>68</v>
      </c>
      <c r="C134" s="6">
        <f>HYPERLINK("https://uzao.dolgi.msk.ru/account/2860508401/", 2860508401)</f>
        <v>2860508401</v>
      </c>
      <c r="D134" s="7">
        <v>470494.21</v>
      </c>
      <c r="E134" s="8">
        <v>57.94</v>
      </c>
    </row>
    <row r="135" spans="1:5" x14ac:dyDescent="0.25">
      <c r="A135" s="5" t="s">
        <v>291</v>
      </c>
      <c r="B135" s="6" t="s">
        <v>14</v>
      </c>
      <c r="C135" s="6">
        <f>HYPERLINK("https://uzao.dolgi.msk.ru/account/2861135774/", 2861135774)</f>
        <v>2861135774</v>
      </c>
      <c r="D135" s="7">
        <v>222173.21</v>
      </c>
      <c r="E135" s="8">
        <v>25.83</v>
      </c>
    </row>
    <row r="136" spans="1:5" x14ac:dyDescent="0.25">
      <c r="A136" s="5" t="s">
        <v>291</v>
      </c>
      <c r="B136" s="6" t="s">
        <v>35</v>
      </c>
      <c r="C136" s="6">
        <f>HYPERLINK("https://uzao.dolgi.msk.ru/account/2861137315/", 2861137315)</f>
        <v>2861137315</v>
      </c>
      <c r="D136" s="7">
        <v>73745.62</v>
      </c>
      <c r="E136" s="8">
        <v>21.02</v>
      </c>
    </row>
    <row r="137" spans="1:5" x14ac:dyDescent="0.25">
      <c r="A137" s="5" t="s">
        <v>291</v>
      </c>
      <c r="B137" s="6" t="s">
        <v>81</v>
      </c>
      <c r="C137" s="6">
        <f>HYPERLINK("https://uzao.dolgi.msk.ru/account/2861140602/", 2861140602)</f>
        <v>2861140602</v>
      </c>
      <c r="D137" s="7">
        <v>82132.45</v>
      </c>
      <c r="E137" s="8">
        <v>9.66</v>
      </c>
    </row>
    <row r="138" spans="1:5" x14ac:dyDescent="0.25">
      <c r="A138" s="5" t="s">
        <v>291</v>
      </c>
      <c r="B138" s="6" t="s">
        <v>133</v>
      </c>
      <c r="C138" s="6">
        <f>HYPERLINK("https://uzao.dolgi.msk.ru/account/2861141752/", 2861141752)</f>
        <v>2861141752</v>
      </c>
      <c r="D138" s="7">
        <v>549622.05000000005</v>
      </c>
      <c r="E138" s="8">
        <v>94.06</v>
      </c>
    </row>
    <row r="139" spans="1:5" x14ac:dyDescent="0.25">
      <c r="A139" s="5" t="s">
        <v>291</v>
      </c>
      <c r="B139" s="6" t="s">
        <v>180</v>
      </c>
      <c r="C139" s="6">
        <f>HYPERLINK("https://uzao.dolgi.msk.ru/account/2861145649/", 2861145649)</f>
        <v>2861145649</v>
      </c>
      <c r="D139" s="7">
        <v>117313.53</v>
      </c>
      <c r="E139" s="8">
        <v>30.1</v>
      </c>
    </row>
    <row r="140" spans="1:5" x14ac:dyDescent="0.25">
      <c r="A140" s="5" t="s">
        <v>291</v>
      </c>
      <c r="B140" s="6" t="s">
        <v>183</v>
      </c>
      <c r="C140" s="6">
        <f>HYPERLINK("https://uzao.dolgi.msk.ru/account/2861145913/", 2861145913)</f>
        <v>2861145913</v>
      </c>
      <c r="D140" s="7">
        <v>98074.51</v>
      </c>
      <c r="E140" s="8">
        <v>12.05</v>
      </c>
    </row>
    <row r="141" spans="1:5" x14ac:dyDescent="0.25">
      <c r="A141" s="5" t="s">
        <v>291</v>
      </c>
      <c r="B141" s="6" t="s">
        <v>97</v>
      </c>
      <c r="C141" s="6">
        <f>HYPERLINK("https://uzao.dolgi.msk.ru/account/2861148831/", 2861148831)</f>
        <v>2861148831</v>
      </c>
      <c r="D141" s="7">
        <v>99513.36</v>
      </c>
      <c r="E141" s="8">
        <v>23.85</v>
      </c>
    </row>
    <row r="142" spans="1:5" x14ac:dyDescent="0.25">
      <c r="A142" s="5" t="s">
        <v>292</v>
      </c>
      <c r="B142" s="6" t="s">
        <v>237</v>
      </c>
      <c r="C142" s="6">
        <f>HYPERLINK("https://uzao.dolgi.msk.ru/account/2861155281/", 2861155281)</f>
        <v>2861155281</v>
      </c>
      <c r="D142" s="7">
        <v>66472.789999999994</v>
      </c>
      <c r="E142" s="8">
        <v>5.98</v>
      </c>
    </row>
    <row r="143" spans="1:5" x14ac:dyDescent="0.25">
      <c r="A143" s="5" t="s">
        <v>292</v>
      </c>
      <c r="B143" s="6" t="s">
        <v>247</v>
      </c>
      <c r="C143" s="6">
        <f>HYPERLINK("https://uzao.dolgi.msk.ru/account/2861156479/", 2861156479)</f>
        <v>2861156479</v>
      </c>
      <c r="D143" s="7">
        <v>129231.18</v>
      </c>
      <c r="E143" s="8">
        <v>19.059999999999999</v>
      </c>
    </row>
    <row r="144" spans="1:5" x14ac:dyDescent="0.25">
      <c r="A144" s="5" t="s">
        <v>293</v>
      </c>
      <c r="B144" s="6" t="s">
        <v>260</v>
      </c>
      <c r="C144" s="6">
        <f>HYPERLINK("https://uzao.dolgi.msk.ru/account/2861158458/", 2861158458)</f>
        <v>2861158458</v>
      </c>
      <c r="D144" s="7">
        <v>53472.93</v>
      </c>
      <c r="E144" s="8">
        <v>9.6</v>
      </c>
    </row>
    <row r="145" spans="1:5" x14ac:dyDescent="0.25">
      <c r="A145" s="5" t="s">
        <v>293</v>
      </c>
      <c r="B145" s="6" t="s">
        <v>266</v>
      </c>
      <c r="C145" s="6">
        <f>HYPERLINK("https://uzao.dolgi.msk.ru/account/2861158853/", 2861158853)</f>
        <v>2861158853</v>
      </c>
      <c r="D145" s="7">
        <v>48868.47</v>
      </c>
      <c r="E145" s="8">
        <v>5.57</v>
      </c>
    </row>
    <row r="146" spans="1:5" x14ac:dyDescent="0.25">
      <c r="A146" s="5" t="s">
        <v>293</v>
      </c>
      <c r="B146" s="6" t="s">
        <v>299</v>
      </c>
      <c r="C146" s="6">
        <f>HYPERLINK("https://uzao.dolgi.msk.ru/account/2861160478/", 2861160478)</f>
        <v>2861160478</v>
      </c>
      <c r="D146" s="7">
        <v>82397.350000000006</v>
      </c>
      <c r="E146" s="8">
        <v>12.16</v>
      </c>
    </row>
    <row r="147" spans="1:5" x14ac:dyDescent="0.25">
      <c r="A147" s="5" t="s">
        <v>303</v>
      </c>
      <c r="B147" s="6" t="s">
        <v>307</v>
      </c>
      <c r="C147" s="6">
        <f>HYPERLINK("https://uzao.dolgi.msk.ru/account/2861161841/", 2861161841)</f>
        <v>2861161841</v>
      </c>
      <c r="D147" s="7">
        <v>126077.97</v>
      </c>
      <c r="E147" s="8">
        <v>18.16</v>
      </c>
    </row>
    <row r="148" spans="1:5" x14ac:dyDescent="0.25">
      <c r="A148" s="5" t="s">
        <v>303</v>
      </c>
      <c r="B148" s="6" t="s">
        <v>310</v>
      </c>
      <c r="C148" s="6">
        <f>HYPERLINK("https://uzao.dolgi.msk.ru/account/2861166642/", 2861166642)</f>
        <v>2861166642</v>
      </c>
      <c r="D148" s="7">
        <v>66188.84</v>
      </c>
      <c r="E148" s="8">
        <v>16.66</v>
      </c>
    </row>
    <row r="149" spans="1:5" x14ac:dyDescent="0.25">
      <c r="A149" s="5" t="s">
        <v>303</v>
      </c>
      <c r="B149" s="6" t="s">
        <v>311</v>
      </c>
      <c r="C149" s="6">
        <f>HYPERLINK("https://uzao.dolgi.msk.ru/account/2861169798/", 2861169798)</f>
        <v>2861169798</v>
      </c>
      <c r="D149" s="7">
        <v>79321.95</v>
      </c>
      <c r="E149" s="8">
        <v>15.86</v>
      </c>
    </row>
    <row r="150" spans="1:5" x14ac:dyDescent="0.25">
      <c r="A150" s="5" t="s">
        <v>303</v>
      </c>
      <c r="B150" s="6" t="s">
        <v>312</v>
      </c>
      <c r="C150" s="6">
        <f>HYPERLINK("https://uzao.dolgi.msk.ru/account/2861170115/", 2861170115)</f>
        <v>2861170115</v>
      </c>
      <c r="D150" s="7">
        <v>57805.599999999999</v>
      </c>
      <c r="E150" s="8">
        <v>10.92</v>
      </c>
    </row>
    <row r="151" spans="1:5" x14ac:dyDescent="0.25">
      <c r="A151" s="5" t="s">
        <v>303</v>
      </c>
      <c r="B151" s="6" t="s">
        <v>313</v>
      </c>
      <c r="C151" s="6">
        <f>HYPERLINK("https://uzao.dolgi.msk.ru/account/2861171521/", 2861171521)</f>
        <v>2861171521</v>
      </c>
      <c r="D151" s="7">
        <v>405228.32</v>
      </c>
      <c r="E151" s="8">
        <v>40.21</v>
      </c>
    </row>
    <row r="152" spans="1:5" x14ac:dyDescent="0.25">
      <c r="A152" s="5" t="s">
        <v>303</v>
      </c>
      <c r="B152" s="6" t="s">
        <v>314</v>
      </c>
      <c r="C152" s="6">
        <f>HYPERLINK("https://uzao.dolgi.msk.ru/account/2861174968/", 2861174968)</f>
        <v>2861174968</v>
      </c>
      <c r="D152" s="7">
        <v>82232.929999999993</v>
      </c>
      <c r="E152" s="8">
        <v>9.41</v>
      </c>
    </row>
    <row r="153" spans="1:5" x14ac:dyDescent="0.25">
      <c r="A153" s="5" t="s">
        <v>317</v>
      </c>
      <c r="B153" s="6" t="s">
        <v>29</v>
      </c>
      <c r="C153" s="6">
        <f>HYPERLINK("https://uzao.dolgi.msk.ru/account/2861390548/", 2861390548)</f>
        <v>2861390548</v>
      </c>
      <c r="D153" s="7">
        <v>80573.31</v>
      </c>
      <c r="E153" s="8">
        <v>14.05</v>
      </c>
    </row>
    <row r="154" spans="1:5" x14ac:dyDescent="0.25">
      <c r="A154" s="5" t="s">
        <v>317</v>
      </c>
      <c r="B154" s="6" t="s">
        <v>42</v>
      </c>
      <c r="C154" s="6">
        <f>HYPERLINK("https://uzao.dolgi.msk.ru/account/2861390708/", 2861390708)</f>
        <v>2861390708</v>
      </c>
      <c r="D154" s="7">
        <v>254305.81</v>
      </c>
      <c r="E154" s="8">
        <v>20.46</v>
      </c>
    </row>
    <row r="155" spans="1:5" x14ac:dyDescent="0.25">
      <c r="A155" s="5" t="s">
        <v>317</v>
      </c>
      <c r="B155" s="6" t="s">
        <v>50</v>
      </c>
      <c r="C155" s="6">
        <f>HYPERLINK("https://uzao.dolgi.msk.ru/account/2861390791/", 2861390791)</f>
        <v>2861390791</v>
      </c>
      <c r="D155" s="7">
        <v>159107.45000000001</v>
      </c>
      <c r="E155" s="8">
        <v>21.18</v>
      </c>
    </row>
    <row r="156" spans="1:5" x14ac:dyDescent="0.25">
      <c r="A156" s="5" t="s">
        <v>317</v>
      </c>
      <c r="B156" s="6" t="s">
        <v>73</v>
      </c>
      <c r="C156" s="6">
        <f>HYPERLINK("https://uzao.dolgi.msk.ru/account/2861391102/", 2861391102)</f>
        <v>2861391102</v>
      </c>
      <c r="D156" s="7">
        <v>322865.02</v>
      </c>
      <c r="E156" s="8">
        <v>25.96</v>
      </c>
    </row>
    <row r="157" spans="1:5" x14ac:dyDescent="0.25">
      <c r="A157" s="5" t="s">
        <v>317</v>
      </c>
      <c r="B157" s="6" t="s">
        <v>77</v>
      </c>
      <c r="C157" s="6">
        <f>HYPERLINK("https://uzao.dolgi.msk.ru/account/2861391145/", 2861391145)</f>
        <v>2861391145</v>
      </c>
      <c r="D157" s="7">
        <v>361830.91</v>
      </c>
      <c r="E157" s="8">
        <v>40.98</v>
      </c>
    </row>
    <row r="158" spans="1:5" x14ac:dyDescent="0.25">
      <c r="A158" s="5" t="s">
        <v>317</v>
      </c>
      <c r="B158" s="6" t="s">
        <v>146</v>
      </c>
      <c r="C158" s="6">
        <f>HYPERLINK("https://uzao.dolgi.msk.ru/account/2861391604/", 2861391604)</f>
        <v>2861391604</v>
      </c>
      <c r="D158" s="7">
        <v>339964.09</v>
      </c>
      <c r="E158" s="8">
        <v>49.16</v>
      </c>
    </row>
    <row r="159" spans="1:5" x14ac:dyDescent="0.25">
      <c r="A159" s="5" t="s">
        <v>317</v>
      </c>
      <c r="B159" s="6" t="s">
        <v>191</v>
      </c>
      <c r="C159" s="6">
        <f>HYPERLINK("https://uzao.dolgi.msk.ru/account/2861392308/", 2861392308)</f>
        <v>2861392308</v>
      </c>
      <c r="D159" s="7">
        <v>53159.27</v>
      </c>
      <c r="E159" s="8">
        <v>9.42</v>
      </c>
    </row>
    <row r="160" spans="1:5" x14ac:dyDescent="0.25">
      <c r="A160" s="5" t="s">
        <v>317</v>
      </c>
      <c r="B160" s="6" t="s">
        <v>210</v>
      </c>
      <c r="C160" s="6">
        <f>HYPERLINK("https://uzao.dolgi.msk.ru/account/2861393474/", 2861393474)</f>
        <v>2861393474</v>
      </c>
      <c r="D160" s="7">
        <v>61078.67</v>
      </c>
      <c r="E160" s="8">
        <v>29.82</v>
      </c>
    </row>
    <row r="161" spans="1:5" x14ac:dyDescent="0.25">
      <c r="A161" s="5" t="s">
        <v>317</v>
      </c>
      <c r="B161" s="6" t="s">
        <v>212</v>
      </c>
      <c r="C161" s="6">
        <f>HYPERLINK("https://uzao.dolgi.msk.ru/account/2861393538/", 2861393538)</f>
        <v>2861393538</v>
      </c>
      <c r="D161" s="7">
        <v>175408.95</v>
      </c>
      <c r="E161" s="8">
        <v>36.159999999999997</v>
      </c>
    </row>
    <row r="162" spans="1:5" x14ac:dyDescent="0.25">
      <c r="A162" s="5" t="s">
        <v>317</v>
      </c>
      <c r="B162" s="6" t="s">
        <v>296</v>
      </c>
      <c r="C162" s="6">
        <f>HYPERLINK("https://uzao.dolgi.msk.ru/account/2861395066/", 2861395066)</f>
        <v>2861395066</v>
      </c>
      <c r="D162" s="7">
        <v>55351.65</v>
      </c>
      <c r="E162" s="8">
        <v>11.64</v>
      </c>
    </row>
    <row r="163" spans="1:5" x14ac:dyDescent="0.25">
      <c r="A163" s="5" t="s">
        <v>318</v>
      </c>
      <c r="B163" s="6" t="s">
        <v>68</v>
      </c>
      <c r="C163" s="6">
        <f>HYPERLINK("https://uzao.dolgi.msk.ru/account/2861185325/", 2861185325)</f>
        <v>2861185325</v>
      </c>
      <c r="D163" s="7">
        <v>101908.71</v>
      </c>
      <c r="E163" s="8">
        <v>8.9</v>
      </c>
    </row>
    <row r="164" spans="1:5" x14ac:dyDescent="0.25">
      <c r="A164" s="5" t="s">
        <v>319</v>
      </c>
      <c r="B164" s="6" t="s">
        <v>5</v>
      </c>
      <c r="C164" s="6">
        <f>HYPERLINK("https://uzao.dolgi.msk.ru/account/2861483445/", 2861483445)</f>
        <v>2861483445</v>
      </c>
      <c r="D164" s="7">
        <v>54026.92</v>
      </c>
      <c r="E164" s="8">
        <v>12.11</v>
      </c>
    </row>
    <row r="165" spans="1:5" x14ac:dyDescent="0.25">
      <c r="A165" s="5" t="s">
        <v>319</v>
      </c>
      <c r="B165" s="6" t="s">
        <v>49</v>
      </c>
      <c r="C165" s="6">
        <f>HYPERLINK("https://uzao.dolgi.msk.ru/account/2860528058/", 2860528058)</f>
        <v>2860528058</v>
      </c>
      <c r="D165" s="7">
        <v>46599.35</v>
      </c>
      <c r="E165" s="8">
        <v>9.51</v>
      </c>
    </row>
    <row r="166" spans="1:5" x14ac:dyDescent="0.25">
      <c r="A166" s="5" t="s">
        <v>319</v>
      </c>
      <c r="B166" s="6" t="s">
        <v>64</v>
      </c>
      <c r="C166" s="6">
        <f>HYPERLINK("https://uzao.dolgi.msk.ru/account/2860529341/", 2860529341)</f>
        <v>2860529341</v>
      </c>
      <c r="D166" s="7">
        <v>110337.57</v>
      </c>
      <c r="E166" s="8">
        <v>11.33</v>
      </c>
    </row>
    <row r="167" spans="1:5" x14ac:dyDescent="0.25">
      <c r="A167" s="5" t="s">
        <v>320</v>
      </c>
      <c r="B167" s="6" t="s">
        <v>39</v>
      </c>
      <c r="C167" s="6">
        <f>HYPERLINK("https://uzao.dolgi.msk.ru/account/2860532401/", 2860532401)</f>
        <v>2860532401</v>
      </c>
      <c r="D167" s="7">
        <v>80484.78</v>
      </c>
      <c r="E167" s="8">
        <v>16.190000000000001</v>
      </c>
    </row>
    <row r="168" spans="1:5" x14ac:dyDescent="0.25">
      <c r="A168" s="5" t="s">
        <v>320</v>
      </c>
      <c r="B168" s="6" t="s">
        <v>55</v>
      </c>
      <c r="C168" s="6">
        <f>HYPERLINK("https://uzao.dolgi.msk.ru/account/2860533324/", 2860533324)</f>
        <v>2860533324</v>
      </c>
      <c r="D168" s="7">
        <v>113927.67</v>
      </c>
      <c r="E168" s="8">
        <v>25.93</v>
      </c>
    </row>
    <row r="169" spans="1:5" x14ac:dyDescent="0.25">
      <c r="A169" s="5" t="s">
        <v>320</v>
      </c>
      <c r="B169" s="6" t="s">
        <v>70</v>
      </c>
      <c r="C169" s="6">
        <f>HYPERLINK("https://uzao.dolgi.msk.ru/account/2860534212/", 2860534212)</f>
        <v>2860534212</v>
      </c>
      <c r="D169" s="7">
        <v>275187.44</v>
      </c>
      <c r="E169" s="8">
        <v>90.29</v>
      </c>
    </row>
    <row r="170" spans="1:5" x14ac:dyDescent="0.25">
      <c r="A170" s="5" t="s">
        <v>321</v>
      </c>
      <c r="B170" s="6" t="s">
        <v>15</v>
      </c>
      <c r="C170" s="6">
        <f>HYPERLINK("https://uzao.dolgi.msk.ru/account/2861190722/", 2861190722)</f>
        <v>2861190722</v>
      </c>
      <c r="D170" s="7">
        <v>72223.25</v>
      </c>
      <c r="E170" s="8">
        <v>9.24</v>
      </c>
    </row>
    <row r="171" spans="1:5" x14ac:dyDescent="0.25">
      <c r="A171" s="5" t="s">
        <v>321</v>
      </c>
      <c r="B171" s="6" t="s">
        <v>30</v>
      </c>
      <c r="C171" s="6">
        <f>HYPERLINK("https://uzao.dolgi.msk.ru/account/2861191557/", 2861191557)</f>
        <v>2861191557</v>
      </c>
      <c r="D171" s="7">
        <v>90601.08</v>
      </c>
      <c r="E171" s="8">
        <v>10.98</v>
      </c>
    </row>
    <row r="172" spans="1:5" x14ac:dyDescent="0.25">
      <c r="A172" s="5" t="s">
        <v>321</v>
      </c>
      <c r="B172" s="6" t="s">
        <v>156</v>
      </c>
      <c r="C172" s="6">
        <f>HYPERLINK("https://uzao.dolgi.msk.ru/account/2861197828/", 2861197828)</f>
        <v>2861197828</v>
      </c>
      <c r="D172" s="7">
        <v>129120.33</v>
      </c>
      <c r="E172" s="8">
        <v>13.19</v>
      </c>
    </row>
    <row r="173" spans="1:5" x14ac:dyDescent="0.25">
      <c r="A173" s="5" t="s">
        <v>322</v>
      </c>
      <c r="B173" s="6" t="s">
        <v>194</v>
      </c>
      <c r="C173" s="6">
        <f>HYPERLINK("https://uzao.dolgi.msk.ru/account/2861200812/", 2861200812)</f>
        <v>2861200812</v>
      </c>
      <c r="D173" s="7">
        <v>90147.57</v>
      </c>
      <c r="E173" s="8">
        <v>8.18</v>
      </c>
    </row>
    <row r="174" spans="1:5" x14ac:dyDescent="0.25">
      <c r="A174" s="5" t="s">
        <v>322</v>
      </c>
      <c r="B174" s="6" t="s">
        <v>224</v>
      </c>
      <c r="C174" s="6">
        <f>HYPERLINK("https://uzao.dolgi.msk.ru/account/2861207715/", 2861207715)</f>
        <v>2861207715</v>
      </c>
      <c r="D174" s="7">
        <v>58788.2</v>
      </c>
      <c r="E174" s="8">
        <v>8.2899999999999991</v>
      </c>
    </row>
    <row r="175" spans="1:5" x14ac:dyDescent="0.25">
      <c r="A175" s="5" t="s">
        <v>322</v>
      </c>
      <c r="B175" s="6" t="s">
        <v>235</v>
      </c>
      <c r="C175" s="6">
        <f>HYPERLINK("https://uzao.dolgi.msk.ru/account/2861208988/", 2861208988)</f>
        <v>2861208988</v>
      </c>
      <c r="D175" s="7">
        <v>131598.31</v>
      </c>
      <c r="E175" s="8">
        <v>14.89</v>
      </c>
    </row>
    <row r="176" spans="1:5" x14ac:dyDescent="0.25">
      <c r="A176" s="5" t="s">
        <v>322</v>
      </c>
      <c r="B176" s="6" t="s">
        <v>248</v>
      </c>
      <c r="C176" s="6">
        <f>HYPERLINK("https://uzao.dolgi.msk.ru/account/2861210615/", 2861210615)</f>
        <v>2861210615</v>
      </c>
      <c r="D176" s="7">
        <v>92922.83</v>
      </c>
      <c r="E176" s="8">
        <v>10.07</v>
      </c>
    </row>
    <row r="177" spans="1:5" x14ac:dyDescent="0.25">
      <c r="A177" s="5" t="s">
        <v>322</v>
      </c>
      <c r="B177" s="6" t="s">
        <v>251</v>
      </c>
      <c r="C177" s="6">
        <f>HYPERLINK("https://uzao.dolgi.msk.ru/account/2861211757/", 2861211757)</f>
        <v>2861211757</v>
      </c>
      <c r="D177" s="7">
        <v>69860.37</v>
      </c>
      <c r="E177" s="8">
        <v>13.81</v>
      </c>
    </row>
    <row r="178" spans="1:5" x14ac:dyDescent="0.25">
      <c r="A178" s="5" t="s">
        <v>323</v>
      </c>
      <c r="B178" s="6" t="s">
        <v>28</v>
      </c>
      <c r="C178" s="6">
        <f>HYPERLINK("https://uzao.dolgi.msk.ru/account/2861213795/", 2861213795)</f>
        <v>2861213795</v>
      </c>
      <c r="D178" s="7">
        <v>101304.86</v>
      </c>
      <c r="E178" s="8">
        <v>15.51</v>
      </c>
    </row>
    <row r="179" spans="1:5" x14ac:dyDescent="0.25">
      <c r="A179" s="5" t="s">
        <v>323</v>
      </c>
      <c r="B179" s="6" t="s">
        <v>133</v>
      </c>
      <c r="C179" s="6">
        <f>HYPERLINK("https://uzao.dolgi.msk.ru/account/2861218406/", 2861218406)</f>
        <v>2861218406</v>
      </c>
      <c r="D179" s="7">
        <v>57082.15</v>
      </c>
      <c r="E179" s="8">
        <v>6.94</v>
      </c>
    </row>
    <row r="180" spans="1:5" x14ac:dyDescent="0.25">
      <c r="A180" s="5" t="s">
        <v>324</v>
      </c>
      <c r="B180" s="6" t="s">
        <v>18</v>
      </c>
      <c r="C180" s="6">
        <f>HYPERLINK("https://uzao.dolgi.msk.ru/account/2860820876/", 2860820876)</f>
        <v>2860820876</v>
      </c>
      <c r="D180" s="7">
        <v>391160.1</v>
      </c>
      <c r="E180" s="8">
        <v>44.01</v>
      </c>
    </row>
    <row r="181" spans="1:5" x14ac:dyDescent="0.25">
      <c r="A181" s="5" t="s">
        <v>324</v>
      </c>
      <c r="B181" s="6" t="s">
        <v>45</v>
      </c>
      <c r="C181" s="6">
        <f>HYPERLINK("https://uzao.dolgi.msk.ru/account/2860822169/", 2860822169)</f>
        <v>2860822169</v>
      </c>
      <c r="D181" s="7">
        <v>89039.89</v>
      </c>
      <c r="E181" s="8">
        <v>61.82</v>
      </c>
    </row>
    <row r="182" spans="1:5" x14ac:dyDescent="0.25">
      <c r="A182" s="5" t="s">
        <v>324</v>
      </c>
      <c r="B182" s="6" t="s">
        <v>46</v>
      </c>
      <c r="C182" s="6">
        <f>HYPERLINK("https://uzao.dolgi.msk.ru/account/2860822214/", 2860822214)</f>
        <v>2860822214</v>
      </c>
      <c r="D182" s="7">
        <v>169066.75</v>
      </c>
      <c r="E182" s="8">
        <v>39.130000000000003</v>
      </c>
    </row>
    <row r="183" spans="1:5" x14ac:dyDescent="0.25">
      <c r="A183" s="5" t="s">
        <v>324</v>
      </c>
      <c r="B183" s="6" t="s">
        <v>66</v>
      </c>
      <c r="C183" s="6">
        <f>HYPERLINK("https://uzao.dolgi.msk.ru/account/2860823428/", 2860823428)</f>
        <v>2860823428</v>
      </c>
      <c r="D183" s="7">
        <v>57165.919999999998</v>
      </c>
      <c r="E183" s="8">
        <v>12.1</v>
      </c>
    </row>
    <row r="184" spans="1:5" x14ac:dyDescent="0.25">
      <c r="A184" s="5" t="s">
        <v>324</v>
      </c>
      <c r="B184" s="6" t="s">
        <v>83</v>
      </c>
      <c r="C184" s="6">
        <f>HYPERLINK("https://uzao.dolgi.msk.ru/account/2860824762/", 2860824762)</f>
        <v>2860824762</v>
      </c>
      <c r="D184" s="7">
        <v>82691.960000000006</v>
      </c>
      <c r="E184" s="8">
        <v>33.840000000000003</v>
      </c>
    </row>
    <row r="185" spans="1:5" x14ac:dyDescent="0.25">
      <c r="A185" s="5" t="s">
        <v>325</v>
      </c>
      <c r="B185" s="6" t="s">
        <v>50</v>
      </c>
      <c r="C185" s="6">
        <f>HYPERLINK("https://uzao.dolgi.msk.ru/account/2860835226/", 2860835226)</f>
        <v>2860835226</v>
      </c>
      <c r="D185" s="7">
        <v>387337.1</v>
      </c>
      <c r="E185" s="8">
        <v>47.13</v>
      </c>
    </row>
    <row r="186" spans="1:5" x14ac:dyDescent="0.25">
      <c r="A186" s="5" t="s">
        <v>325</v>
      </c>
      <c r="B186" s="6" t="s">
        <v>82</v>
      </c>
      <c r="C186" s="6">
        <f>HYPERLINK("https://uzao.dolgi.msk.ru/account/2860836747/", 2860836747)</f>
        <v>2860836747</v>
      </c>
      <c r="D186" s="7">
        <v>51058.29</v>
      </c>
      <c r="E186" s="8">
        <v>9.74</v>
      </c>
    </row>
    <row r="187" spans="1:5" x14ac:dyDescent="0.25">
      <c r="A187" s="5" t="s">
        <v>326</v>
      </c>
      <c r="B187" s="6" t="s">
        <v>7</v>
      </c>
      <c r="C187" s="6">
        <f>HYPERLINK("https://uzao.dolgi.msk.ru/account/2860943999/", 2860943999)</f>
        <v>2860943999</v>
      </c>
      <c r="D187" s="7">
        <v>72903.91</v>
      </c>
      <c r="E187" s="8">
        <v>10.220000000000001</v>
      </c>
    </row>
    <row r="188" spans="1:5" x14ac:dyDescent="0.25">
      <c r="A188" s="5" t="s">
        <v>326</v>
      </c>
      <c r="B188" s="6" t="s">
        <v>182</v>
      </c>
      <c r="C188" s="6">
        <f>HYPERLINK("https://uzao.dolgi.msk.ru/account/2860953011/", 2860953011)</f>
        <v>2860953011</v>
      </c>
      <c r="D188" s="7">
        <v>423172.38</v>
      </c>
      <c r="E188" s="8">
        <v>42.5</v>
      </c>
    </row>
    <row r="189" spans="1:5" x14ac:dyDescent="0.25">
      <c r="A189" s="5" t="s">
        <v>326</v>
      </c>
      <c r="B189" s="6" t="s">
        <v>113</v>
      </c>
      <c r="C189" s="6">
        <f>HYPERLINK("https://uzao.dolgi.msk.ru/account/2860958509/", 2860958509)</f>
        <v>2860958509</v>
      </c>
      <c r="D189" s="7">
        <v>98266.5</v>
      </c>
      <c r="E189" s="8">
        <v>7.19</v>
      </c>
    </row>
    <row r="190" spans="1:5" x14ac:dyDescent="0.25">
      <c r="A190" s="5" t="s">
        <v>326</v>
      </c>
      <c r="B190" s="6" t="s">
        <v>219</v>
      </c>
      <c r="C190" s="6">
        <f>HYPERLINK("https://uzao.dolgi.msk.ru/account/2860960158/", 2860960158)</f>
        <v>2860960158</v>
      </c>
      <c r="D190" s="7">
        <v>122980.13</v>
      </c>
      <c r="E190" s="8">
        <v>19.600000000000001</v>
      </c>
    </row>
    <row r="191" spans="1:5" x14ac:dyDescent="0.25">
      <c r="A191" s="5" t="s">
        <v>326</v>
      </c>
      <c r="B191" s="6" t="s">
        <v>227</v>
      </c>
      <c r="C191" s="6">
        <f>HYPERLINK("https://uzao.dolgi.msk.ru/account/2860960932/", 2860960932)</f>
        <v>2860960932</v>
      </c>
      <c r="D191" s="7">
        <v>74979.38</v>
      </c>
      <c r="E191" s="8">
        <v>9.14</v>
      </c>
    </row>
    <row r="192" spans="1:5" x14ac:dyDescent="0.25">
      <c r="A192" s="5" t="s">
        <v>326</v>
      </c>
      <c r="B192" s="6" t="s">
        <v>246</v>
      </c>
      <c r="C192" s="6">
        <f>HYPERLINK("https://uzao.dolgi.msk.ru/account/2860962989/", 2860962989)</f>
        <v>2860962989</v>
      </c>
      <c r="D192" s="7">
        <v>87348.68</v>
      </c>
      <c r="E192" s="8">
        <v>11.52</v>
      </c>
    </row>
    <row r="193" spans="1:5" x14ac:dyDescent="0.25">
      <c r="A193" s="5" t="s">
        <v>326</v>
      </c>
      <c r="B193" s="6" t="s">
        <v>253</v>
      </c>
      <c r="C193" s="6">
        <f>HYPERLINK("https://uzao.dolgi.msk.ru/account/2860964407/", 2860964407)</f>
        <v>2860964407</v>
      </c>
      <c r="D193" s="7">
        <v>121689.26</v>
      </c>
      <c r="E193" s="8">
        <v>14.44</v>
      </c>
    </row>
    <row r="194" spans="1:5" x14ac:dyDescent="0.25">
      <c r="A194" s="5" t="s">
        <v>327</v>
      </c>
      <c r="B194" s="6" t="s">
        <v>133</v>
      </c>
      <c r="C194" s="6">
        <f>HYPERLINK("https://uzao.dolgi.msk.ru/account/2860972511/", 2860972511)</f>
        <v>2860972511</v>
      </c>
      <c r="D194" s="7">
        <v>83845.17</v>
      </c>
      <c r="E194" s="8">
        <v>37.119999999999997</v>
      </c>
    </row>
    <row r="195" spans="1:5" x14ac:dyDescent="0.25">
      <c r="A195" s="5" t="s">
        <v>328</v>
      </c>
      <c r="B195" s="6" t="s">
        <v>81</v>
      </c>
      <c r="C195" s="6">
        <f>HYPERLINK("https://uzao.dolgi.msk.ru/account/2860975966/", 2860975966)</f>
        <v>2860975966</v>
      </c>
      <c r="D195" s="7">
        <v>48099.73</v>
      </c>
      <c r="E195" s="8">
        <v>20.5</v>
      </c>
    </row>
    <row r="196" spans="1:5" x14ac:dyDescent="0.25">
      <c r="A196" s="5" t="s">
        <v>328</v>
      </c>
      <c r="B196" s="6" t="s">
        <v>148</v>
      </c>
      <c r="C196" s="6">
        <f>HYPERLINK("https://uzao.dolgi.msk.ru/account/2860978489/", 2860978489)</f>
        <v>2860978489</v>
      </c>
      <c r="D196" s="7">
        <v>162562.87</v>
      </c>
      <c r="E196" s="8">
        <v>20.81</v>
      </c>
    </row>
    <row r="197" spans="1:5" x14ac:dyDescent="0.25">
      <c r="A197" s="5" t="s">
        <v>328</v>
      </c>
      <c r="B197" s="6" t="s">
        <v>157</v>
      </c>
      <c r="C197" s="6">
        <f>HYPERLINK("https://uzao.dolgi.msk.ru/account/2860978753/", 2860978753)</f>
        <v>2860978753</v>
      </c>
      <c r="D197" s="7">
        <v>221665.65</v>
      </c>
      <c r="E197" s="8">
        <v>28.08</v>
      </c>
    </row>
    <row r="198" spans="1:5" x14ac:dyDescent="0.25">
      <c r="A198" s="5" t="s">
        <v>328</v>
      </c>
      <c r="B198" s="6" t="s">
        <v>198</v>
      </c>
      <c r="C198" s="6">
        <f>HYPERLINK("https://uzao.dolgi.msk.ru/account/2860981768/", 2860981768)</f>
        <v>2860981768</v>
      </c>
      <c r="D198" s="7">
        <v>769758.43</v>
      </c>
      <c r="E198" s="8">
        <v>48.17</v>
      </c>
    </row>
    <row r="199" spans="1:5" x14ac:dyDescent="0.25">
      <c r="A199" s="5" t="s">
        <v>328</v>
      </c>
      <c r="B199" s="6" t="s">
        <v>204</v>
      </c>
      <c r="C199" s="6">
        <f>HYPERLINK("https://uzao.dolgi.msk.ru/account/2860981928/", 2860981928)</f>
        <v>2860981928</v>
      </c>
      <c r="D199" s="7">
        <v>102912.9</v>
      </c>
      <c r="E199" s="8">
        <v>12.37</v>
      </c>
    </row>
    <row r="200" spans="1:5" x14ac:dyDescent="0.25">
      <c r="A200" s="5" t="s">
        <v>328</v>
      </c>
      <c r="B200" s="6" t="s">
        <v>98</v>
      </c>
      <c r="C200" s="6">
        <f>HYPERLINK("https://uzao.dolgi.msk.ru/account/2860983456/", 2860983456)</f>
        <v>2860983456</v>
      </c>
      <c r="D200" s="7">
        <v>170553.58</v>
      </c>
      <c r="E200" s="8">
        <v>18.45</v>
      </c>
    </row>
    <row r="201" spans="1:5" x14ac:dyDescent="0.25">
      <c r="A201" s="5" t="s">
        <v>328</v>
      </c>
      <c r="B201" s="6" t="s">
        <v>102</v>
      </c>
      <c r="C201" s="6">
        <f>HYPERLINK("https://uzao.dolgi.msk.ru/account/2860984547/", 2860984547)</f>
        <v>2860984547</v>
      </c>
      <c r="D201" s="7">
        <v>1117074.05</v>
      </c>
      <c r="E201" s="8">
        <v>68.739999999999995</v>
      </c>
    </row>
    <row r="202" spans="1:5" x14ac:dyDescent="0.25">
      <c r="A202" s="5" t="s">
        <v>328</v>
      </c>
      <c r="B202" s="6" t="s">
        <v>104</v>
      </c>
      <c r="C202" s="6">
        <f>HYPERLINK("https://uzao.dolgi.msk.ru/account/2861483429/", 2861483429)</f>
        <v>2861483429</v>
      </c>
      <c r="D202" s="7">
        <v>88451.46</v>
      </c>
      <c r="E202" s="8">
        <v>12.05</v>
      </c>
    </row>
    <row r="203" spans="1:5" x14ac:dyDescent="0.25">
      <c r="A203" s="5" t="s">
        <v>328</v>
      </c>
      <c r="B203" s="6" t="s">
        <v>225</v>
      </c>
      <c r="C203" s="6">
        <f>HYPERLINK("https://uzao.dolgi.msk.ru/account/2860987852/", 2860987852)</f>
        <v>2860987852</v>
      </c>
      <c r="D203" s="7">
        <v>47681.1</v>
      </c>
      <c r="E203" s="8">
        <v>4.37</v>
      </c>
    </row>
    <row r="204" spans="1:5" x14ac:dyDescent="0.25">
      <c r="A204" s="5" t="s">
        <v>328</v>
      </c>
      <c r="B204" s="6" t="s">
        <v>244</v>
      </c>
      <c r="C204" s="6">
        <f>HYPERLINK("https://uzao.dolgi.msk.ru/account/2861468755/", 2861468755)</f>
        <v>2861468755</v>
      </c>
      <c r="D204" s="7">
        <v>232024.71</v>
      </c>
      <c r="E204" s="8"/>
    </row>
    <row r="205" spans="1:5" x14ac:dyDescent="0.25">
      <c r="A205" s="5" t="s">
        <v>328</v>
      </c>
      <c r="B205" s="6" t="s">
        <v>245</v>
      </c>
      <c r="C205" s="6">
        <f>HYPERLINK("https://uzao.dolgi.msk.ru/account/2860989655/", 2860989655)</f>
        <v>2860989655</v>
      </c>
      <c r="D205" s="7">
        <v>168777.94</v>
      </c>
      <c r="E205" s="8">
        <v>13.27</v>
      </c>
    </row>
    <row r="206" spans="1:5" x14ac:dyDescent="0.25">
      <c r="A206" s="5" t="s">
        <v>328</v>
      </c>
      <c r="B206" s="6" t="s">
        <v>253</v>
      </c>
      <c r="C206" s="6">
        <f>HYPERLINK("https://uzao.dolgi.msk.ru/account/2860991077/", 2860991077)</f>
        <v>2860991077</v>
      </c>
      <c r="D206" s="7">
        <v>90266.72</v>
      </c>
      <c r="E206" s="8"/>
    </row>
    <row r="207" spans="1:5" x14ac:dyDescent="0.25">
      <c r="A207" s="5" t="s">
        <v>328</v>
      </c>
      <c r="B207" s="6" t="s">
        <v>256</v>
      </c>
      <c r="C207" s="6">
        <f>HYPERLINK("https://uzao.dolgi.msk.ru/account/2860991499/", 2860991499)</f>
        <v>2860991499</v>
      </c>
      <c r="D207" s="7">
        <v>80210.009999999995</v>
      </c>
      <c r="E207" s="8">
        <v>10.26</v>
      </c>
    </row>
    <row r="208" spans="1:5" x14ac:dyDescent="0.25">
      <c r="A208" s="5" t="s">
        <v>329</v>
      </c>
      <c r="B208" s="6" t="s">
        <v>12</v>
      </c>
      <c r="C208" s="6">
        <f>HYPERLINK("https://uzao.dolgi.msk.ru/account/2861366601/", 2861366601)</f>
        <v>2861366601</v>
      </c>
      <c r="D208" s="7">
        <v>63592.69</v>
      </c>
      <c r="E208" s="8">
        <v>102.16</v>
      </c>
    </row>
    <row r="209" spans="1:5" x14ac:dyDescent="0.25">
      <c r="A209" s="5" t="s">
        <v>330</v>
      </c>
      <c r="B209" s="6" t="s">
        <v>23</v>
      </c>
      <c r="C209" s="6">
        <f>HYPERLINK("https://uzao.dolgi.msk.ru/account/2861000298/", 2861000298)</f>
        <v>2861000298</v>
      </c>
      <c r="D209" s="7">
        <v>48692.29</v>
      </c>
      <c r="E209" s="8">
        <v>7.82</v>
      </c>
    </row>
    <row r="210" spans="1:5" x14ac:dyDescent="0.25">
      <c r="A210" s="5" t="s">
        <v>330</v>
      </c>
      <c r="B210" s="6" t="s">
        <v>54</v>
      </c>
      <c r="C210" s="6">
        <f>HYPERLINK("https://uzao.dolgi.msk.ru/account/2861003691/", 2861003691)</f>
        <v>2861003691</v>
      </c>
      <c r="D210" s="7">
        <v>58001.85</v>
      </c>
      <c r="E210" s="8">
        <v>16.71</v>
      </c>
    </row>
    <row r="211" spans="1:5" x14ac:dyDescent="0.25">
      <c r="A211" s="5" t="s">
        <v>330</v>
      </c>
      <c r="B211" s="6" t="s">
        <v>59</v>
      </c>
      <c r="C211" s="6">
        <f>HYPERLINK("https://uzao.dolgi.msk.ru/account/2861004301/", 2861004301)</f>
        <v>2861004301</v>
      </c>
      <c r="D211" s="7">
        <v>105280.45</v>
      </c>
      <c r="E211" s="8">
        <v>24.85</v>
      </c>
    </row>
    <row r="212" spans="1:5" x14ac:dyDescent="0.25">
      <c r="A212" s="5" t="s">
        <v>331</v>
      </c>
      <c r="B212" s="6" t="s">
        <v>16</v>
      </c>
      <c r="C212" s="6">
        <f>HYPERLINK("https://uzao.dolgi.msk.ru/account/2861006972/", 2861006972)</f>
        <v>2861006972</v>
      </c>
      <c r="D212" s="7">
        <v>49843.81</v>
      </c>
      <c r="E212" s="8">
        <v>5.12</v>
      </c>
    </row>
    <row r="213" spans="1:5" x14ac:dyDescent="0.25">
      <c r="A213" s="5" t="s">
        <v>332</v>
      </c>
      <c r="B213" s="6" t="s">
        <v>17</v>
      </c>
      <c r="C213" s="6">
        <f>HYPERLINK("https://uzao.dolgi.msk.ru/account/2861013427/", 2861013427)</f>
        <v>2861013427</v>
      </c>
      <c r="D213" s="7">
        <v>89758.17</v>
      </c>
      <c r="E213" s="8">
        <v>22.28</v>
      </c>
    </row>
    <row r="214" spans="1:5" x14ac:dyDescent="0.25">
      <c r="A214" s="5" t="s">
        <v>332</v>
      </c>
      <c r="B214" s="6" t="s">
        <v>33</v>
      </c>
      <c r="C214" s="6">
        <f>HYPERLINK("https://uzao.dolgi.msk.ru/account/2861014382/", 2861014382)</f>
        <v>2861014382</v>
      </c>
      <c r="D214" s="7">
        <v>285676.73</v>
      </c>
      <c r="E214" s="8">
        <v>33.799999999999997</v>
      </c>
    </row>
    <row r="215" spans="1:5" x14ac:dyDescent="0.25">
      <c r="A215" s="5" t="s">
        <v>332</v>
      </c>
      <c r="B215" s="6" t="s">
        <v>37</v>
      </c>
      <c r="C215" s="6">
        <f>HYPERLINK("https://uzao.dolgi.msk.ru/account/2861014729/", 2861014729)</f>
        <v>2861014729</v>
      </c>
      <c r="D215" s="7">
        <v>172748.87</v>
      </c>
      <c r="E215" s="8">
        <v>55.04</v>
      </c>
    </row>
    <row r="216" spans="1:5" x14ac:dyDescent="0.25">
      <c r="A216" s="5" t="s">
        <v>332</v>
      </c>
      <c r="B216" s="6" t="s">
        <v>73</v>
      </c>
      <c r="C216" s="6">
        <f>HYPERLINK("https://uzao.dolgi.msk.ru/account/2861017321/", 2861017321)</f>
        <v>2861017321</v>
      </c>
      <c r="D216" s="7">
        <v>669965.29</v>
      </c>
      <c r="E216" s="8">
        <v>46.47</v>
      </c>
    </row>
    <row r="217" spans="1:5" x14ac:dyDescent="0.25">
      <c r="A217" s="5" t="s">
        <v>333</v>
      </c>
      <c r="B217" s="6" t="s">
        <v>11</v>
      </c>
      <c r="C217" s="6">
        <f>HYPERLINK("https://uzao.dolgi.msk.ru/account/2861018551/", 2861018551)</f>
        <v>2861018551</v>
      </c>
      <c r="D217" s="7">
        <v>62502.06</v>
      </c>
      <c r="E217" s="8">
        <v>6.53</v>
      </c>
    </row>
    <row r="218" spans="1:5" x14ac:dyDescent="0.25">
      <c r="A218" s="5" t="s">
        <v>333</v>
      </c>
      <c r="B218" s="6" t="s">
        <v>44</v>
      </c>
      <c r="C218" s="6">
        <f>HYPERLINK("https://uzao.dolgi.msk.ru/account/2861022374/", 2861022374)</f>
        <v>2861022374</v>
      </c>
      <c r="D218" s="7">
        <v>66672.850000000006</v>
      </c>
      <c r="E218" s="8">
        <v>4.7300000000000004</v>
      </c>
    </row>
    <row r="219" spans="1:5" x14ac:dyDescent="0.25">
      <c r="A219" s="5" t="s">
        <v>334</v>
      </c>
      <c r="B219" s="6" t="s">
        <v>5</v>
      </c>
      <c r="C219" s="6">
        <f>HYPERLINK("https://uzao.dolgi.msk.ru/account/2861089157/", 2861089157)</f>
        <v>2861089157</v>
      </c>
      <c r="D219" s="7">
        <v>264241.62</v>
      </c>
      <c r="E219" s="8">
        <v>43.28</v>
      </c>
    </row>
    <row r="220" spans="1:5" x14ac:dyDescent="0.25">
      <c r="A220" s="5" t="s">
        <v>334</v>
      </c>
      <c r="B220" s="6" t="s">
        <v>16</v>
      </c>
      <c r="C220" s="6">
        <f>HYPERLINK("https://uzao.dolgi.msk.ru/account/2861090422/", 2861090422)</f>
        <v>2861090422</v>
      </c>
      <c r="D220" s="7">
        <v>76369.3</v>
      </c>
      <c r="E220" s="8">
        <v>22.7</v>
      </c>
    </row>
    <row r="221" spans="1:5" x14ac:dyDescent="0.25">
      <c r="A221" s="5" t="s">
        <v>334</v>
      </c>
      <c r="B221" s="6" t="s">
        <v>46</v>
      </c>
      <c r="C221" s="6">
        <f>HYPERLINK("https://uzao.dolgi.msk.ru/account/2861093295/", 2861093295)</f>
        <v>2861093295</v>
      </c>
      <c r="D221" s="7">
        <v>284053.86</v>
      </c>
      <c r="E221" s="8">
        <v>42.13</v>
      </c>
    </row>
    <row r="222" spans="1:5" x14ac:dyDescent="0.25">
      <c r="A222" s="5" t="s">
        <v>335</v>
      </c>
      <c r="B222" s="6" t="s">
        <v>8</v>
      </c>
      <c r="C222" s="6">
        <f>HYPERLINK("https://uzao.dolgi.msk.ru/account/2860633878/", 2860633878)</f>
        <v>2860633878</v>
      </c>
      <c r="D222" s="7">
        <v>190548.76</v>
      </c>
      <c r="E222" s="8">
        <v>47.93</v>
      </c>
    </row>
    <row r="223" spans="1:5" x14ac:dyDescent="0.25">
      <c r="A223" s="5" t="s">
        <v>335</v>
      </c>
      <c r="B223" s="6" t="s">
        <v>31</v>
      </c>
      <c r="C223" s="6">
        <f>HYPERLINK("https://uzao.dolgi.msk.ru/account/2860635435/", 2860635435)</f>
        <v>2860635435</v>
      </c>
      <c r="D223" s="7">
        <v>66338.350000000006</v>
      </c>
      <c r="E223" s="8">
        <v>7.07</v>
      </c>
    </row>
    <row r="224" spans="1:5" x14ac:dyDescent="0.25">
      <c r="A224" s="5" t="s">
        <v>335</v>
      </c>
      <c r="B224" s="6" t="s">
        <v>125</v>
      </c>
      <c r="C224" s="6">
        <f>HYPERLINK("https://uzao.dolgi.msk.ru/account/2860638871/", 2860638871)</f>
        <v>2860638871</v>
      </c>
      <c r="D224" s="7">
        <v>113581.08</v>
      </c>
      <c r="E224" s="8">
        <v>10.5</v>
      </c>
    </row>
    <row r="225" spans="1:5" x14ac:dyDescent="0.25">
      <c r="A225" s="5" t="s">
        <v>335</v>
      </c>
      <c r="B225" s="6" t="s">
        <v>134</v>
      </c>
      <c r="C225" s="6">
        <f>HYPERLINK("https://uzao.dolgi.msk.ru/account/2860639495/", 2860639495)</f>
        <v>2860639495</v>
      </c>
      <c r="D225" s="7">
        <v>49615.33</v>
      </c>
      <c r="E225" s="8">
        <v>3.86</v>
      </c>
    </row>
    <row r="226" spans="1:5" x14ac:dyDescent="0.25">
      <c r="A226" s="5" t="s">
        <v>336</v>
      </c>
      <c r="B226" s="6" t="s">
        <v>5</v>
      </c>
      <c r="C226" s="6">
        <f>HYPERLINK("https://uzao.dolgi.msk.ru/account/2860138682/", 2860138682)</f>
        <v>2860138682</v>
      </c>
      <c r="D226" s="7">
        <v>122107.3</v>
      </c>
      <c r="E226" s="8">
        <v>32.72</v>
      </c>
    </row>
    <row r="227" spans="1:5" x14ac:dyDescent="0.25">
      <c r="A227" s="5" t="s">
        <v>336</v>
      </c>
      <c r="B227" s="6" t="s">
        <v>7</v>
      </c>
      <c r="C227" s="6">
        <f>HYPERLINK("https://uzao.dolgi.msk.ru/account/2860138906/", 2860138906)</f>
        <v>2860138906</v>
      </c>
      <c r="D227" s="7">
        <v>57766.58</v>
      </c>
      <c r="E227" s="8">
        <v>18.79</v>
      </c>
    </row>
    <row r="228" spans="1:5" x14ac:dyDescent="0.25">
      <c r="A228" s="5" t="s">
        <v>336</v>
      </c>
      <c r="B228" s="6" t="s">
        <v>49</v>
      </c>
      <c r="C228" s="6">
        <f>HYPERLINK("https://uzao.dolgi.msk.ru/account/2860140491/", 2860140491)</f>
        <v>2860140491</v>
      </c>
      <c r="D228" s="7">
        <v>47026.38</v>
      </c>
      <c r="E228" s="8">
        <v>4.7300000000000004</v>
      </c>
    </row>
    <row r="229" spans="1:5" x14ac:dyDescent="0.25">
      <c r="A229" s="5" t="s">
        <v>336</v>
      </c>
      <c r="B229" s="6" t="s">
        <v>138</v>
      </c>
      <c r="C229" s="6">
        <f>HYPERLINK("https://uzao.dolgi.msk.ru/account/2860143246/", 2860143246)</f>
        <v>2860143246</v>
      </c>
      <c r="D229" s="7">
        <v>162005.13</v>
      </c>
      <c r="E229" s="8">
        <v>24</v>
      </c>
    </row>
    <row r="230" spans="1:5" x14ac:dyDescent="0.25">
      <c r="A230" s="5" t="s">
        <v>336</v>
      </c>
      <c r="B230" s="6" t="s">
        <v>139</v>
      </c>
      <c r="C230" s="6">
        <f>HYPERLINK("https://uzao.dolgi.msk.ru/account/2860143481/", 2860143481)</f>
        <v>2860143481</v>
      </c>
      <c r="D230" s="7">
        <v>293888.14</v>
      </c>
      <c r="E230" s="8">
        <v>20.22</v>
      </c>
    </row>
    <row r="231" spans="1:5" x14ac:dyDescent="0.25">
      <c r="A231" s="5" t="s">
        <v>336</v>
      </c>
      <c r="B231" s="6" t="s">
        <v>203</v>
      </c>
      <c r="C231" s="6">
        <f>HYPERLINK("https://uzao.dolgi.msk.ru/account/2860147239/", 2860147239)</f>
        <v>2860147239</v>
      </c>
      <c r="D231" s="7">
        <v>84068.27</v>
      </c>
      <c r="E231" s="8">
        <v>8.26</v>
      </c>
    </row>
    <row r="232" spans="1:5" x14ac:dyDescent="0.25">
      <c r="A232" s="5" t="s">
        <v>337</v>
      </c>
      <c r="B232" s="6" t="s">
        <v>59</v>
      </c>
      <c r="C232" s="6">
        <f>HYPERLINK("https://uzao.dolgi.msk.ru/account/2860149744/", 2860149744)</f>
        <v>2860149744</v>
      </c>
      <c r="D232" s="7">
        <v>99116.03</v>
      </c>
      <c r="E232" s="8">
        <v>33.57</v>
      </c>
    </row>
    <row r="233" spans="1:5" x14ac:dyDescent="0.25">
      <c r="A233" s="5" t="s">
        <v>337</v>
      </c>
      <c r="B233" s="6" t="s">
        <v>60</v>
      </c>
      <c r="C233" s="6">
        <f>HYPERLINK("https://uzao.dolgi.msk.ru/account/2860149795/", 2860149795)</f>
        <v>2860149795</v>
      </c>
      <c r="D233" s="7">
        <v>82211.97</v>
      </c>
      <c r="E233" s="8">
        <v>280.58999999999997</v>
      </c>
    </row>
    <row r="234" spans="1:5" x14ac:dyDescent="0.25">
      <c r="A234" s="5" t="s">
        <v>338</v>
      </c>
      <c r="B234" s="6" t="s">
        <v>7</v>
      </c>
      <c r="C234" s="6">
        <f>HYPERLINK("https://uzao.dolgi.msk.ru/account/2860150235/", 2860150235)</f>
        <v>2860150235</v>
      </c>
      <c r="D234" s="7">
        <v>152059.51999999999</v>
      </c>
      <c r="E234" s="8">
        <v>8.76</v>
      </c>
    </row>
    <row r="235" spans="1:5" x14ac:dyDescent="0.25">
      <c r="A235" s="5" t="s">
        <v>338</v>
      </c>
      <c r="B235" s="6" t="s">
        <v>9</v>
      </c>
      <c r="C235" s="6">
        <f>HYPERLINK("https://uzao.dolgi.msk.ru/account/2860150315/", 2860150315)</f>
        <v>2860150315</v>
      </c>
      <c r="D235" s="7">
        <v>137012.41</v>
      </c>
      <c r="E235" s="8">
        <v>28.63</v>
      </c>
    </row>
    <row r="236" spans="1:5" x14ac:dyDescent="0.25">
      <c r="A236" s="5" t="s">
        <v>338</v>
      </c>
      <c r="B236" s="6" t="s">
        <v>12</v>
      </c>
      <c r="C236" s="6">
        <f>HYPERLINK("https://uzao.dolgi.msk.ru/account/2860150542/", 2860150542)</f>
        <v>2860150542</v>
      </c>
      <c r="D236" s="7">
        <v>430130.29</v>
      </c>
      <c r="E236" s="8">
        <v>25.94</v>
      </c>
    </row>
    <row r="237" spans="1:5" x14ac:dyDescent="0.25">
      <c r="A237" s="5" t="s">
        <v>338</v>
      </c>
      <c r="B237" s="6" t="s">
        <v>13</v>
      </c>
      <c r="C237" s="6">
        <f>HYPERLINK("https://uzao.dolgi.msk.ru/account/2860150569/", 2860150569)</f>
        <v>2860150569</v>
      </c>
      <c r="D237" s="7">
        <v>298054.92</v>
      </c>
      <c r="E237" s="8">
        <v>26.08</v>
      </c>
    </row>
    <row r="238" spans="1:5" x14ac:dyDescent="0.25">
      <c r="A238" s="5" t="s">
        <v>338</v>
      </c>
      <c r="B238" s="6" t="s">
        <v>33</v>
      </c>
      <c r="C238" s="6">
        <f>HYPERLINK("https://uzao.dolgi.msk.ru/account/2860151211/", 2860151211)</f>
        <v>2860151211</v>
      </c>
      <c r="D238" s="7">
        <v>89906.33</v>
      </c>
      <c r="E238" s="8">
        <v>5.97</v>
      </c>
    </row>
    <row r="239" spans="1:5" x14ac:dyDescent="0.25">
      <c r="A239" s="5" t="s">
        <v>338</v>
      </c>
      <c r="B239" s="6" t="s">
        <v>43</v>
      </c>
      <c r="C239" s="6">
        <f>HYPERLINK("https://uzao.dolgi.msk.ru/account/2861475381/", 2861475381)</f>
        <v>2861475381</v>
      </c>
      <c r="D239" s="7">
        <v>62571.27</v>
      </c>
      <c r="E239" s="8">
        <v>22.69</v>
      </c>
    </row>
    <row r="240" spans="1:5" x14ac:dyDescent="0.25">
      <c r="A240" s="5" t="s">
        <v>338</v>
      </c>
      <c r="B240" s="6" t="s">
        <v>152</v>
      </c>
      <c r="C240" s="6">
        <f>HYPERLINK("https://uzao.dolgi.msk.ru/account/2860155546/", 2860155546)</f>
        <v>2860155546</v>
      </c>
      <c r="D240" s="7">
        <v>89426.81</v>
      </c>
      <c r="E240" s="8">
        <v>19.27</v>
      </c>
    </row>
    <row r="241" spans="1:5" x14ac:dyDescent="0.25">
      <c r="A241" s="5" t="s">
        <v>338</v>
      </c>
      <c r="B241" s="6" t="s">
        <v>178</v>
      </c>
      <c r="C241" s="6">
        <f>HYPERLINK("https://uzao.dolgi.msk.ru/account/2860156979/", 2860156979)</f>
        <v>2860156979</v>
      </c>
      <c r="D241" s="7">
        <v>76371.759999999995</v>
      </c>
      <c r="E241" s="8">
        <v>11.98</v>
      </c>
    </row>
    <row r="242" spans="1:5" x14ac:dyDescent="0.25">
      <c r="A242" s="5" t="s">
        <v>339</v>
      </c>
      <c r="B242" s="6" t="s">
        <v>40</v>
      </c>
      <c r="C242" s="6">
        <f>HYPERLINK("https://uzao.dolgi.msk.ru/account/2860642352/", 2860642352)</f>
        <v>2860642352</v>
      </c>
      <c r="D242" s="7">
        <v>91292.62</v>
      </c>
      <c r="E242" s="8">
        <v>12.22</v>
      </c>
    </row>
    <row r="243" spans="1:5" x14ac:dyDescent="0.25">
      <c r="A243" s="5" t="s">
        <v>339</v>
      </c>
      <c r="B243" s="6" t="s">
        <v>74</v>
      </c>
      <c r="C243" s="6">
        <f>HYPERLINK("https://uzao.dolgi.msk.ru/account/2860644489/", 2860644489)</f>
        <v>2860644489</v>
      </c>
      <c r="D243" s="7">
        <v>54564.18</v>
      </c>
      <c r="E243" s="8">
        <v>5.36</v>
      </c>
    </row>
    <row r="244" spans="1:5" x14ac:dyDescent="0.25">
      <c r="A244" s="5" t="s">
        <v>340</v>
      </c>
      <c r="B244" s="6" t="s">
        <v>8</v>
      </c>
      <c r="C244" s="6">
        <f>HYPERLINK("https://uzao.dolgi.msk.ru/account/2860646644/", 2860646644)</f>
        <v>2860646644</v>
      </c>
      <c r="D244" s="7">
        <v>297645.40999999997</v>
      </c>
      <c r="E244" s="8">
        <v>30.82</v>
      </c>
    </row>
    <row r="245" spans="1:5" x14ac:dyDescent="0.25">
      <c r="A245" s="5" t="s">
        <v>340</v>
      </c>
      <c r="B245" s="6" t="s">
        <v>55</v>
      </c>
      <c r="C245" s="6">
        <f>HYPERLINK("https://uzao.dolgi.msk.ru/account/2860649618/", 2860649618)</f>
        <v>2860649618</v>
      </c>
      <c r="D245" s="7">
        <v>127353.26</v>
      </c>
      <c r="E245" s="8">
        <v>49.26</v>
      </c>
    </row>
    <row r="246" spans="1:5" x14ac:dyDescent="0.25">
      <c r="A246" s="5" t="s">
        <v>340</v>
      </c>
      <c r="B246" s="6" t="s">
        <v>64</v>
      </c>
      <c r="C246" s="6">
        <f>HYPERLINK("https://uzao.dolgi.msk.ru/account/2860650002/", 2860650002)</f>
        <v>2860650002</v>
      </c>
      <c r="D246" s="7">
        <v>207210.39</v>
      </c>
      <c r="E246" s="8">
        <v>23.37</v>
      </c>
    </row>
    <row r="247" spans="1:5" x14ac:dyDescent="0.25">
      <c r="A247" s="5" t="s">
        <v>340</v>
      </c>
      <c r="B247" s="6" t="s">
        <v>120</v>
      </c>
      <c r="C247" s="6">
        <f>HYPERLINK("https://uzao.dolgi.msk.ru/account/2860651128/", 2860651128)</f>
        <v>2860651128</v>
      </c>
      <c r="D247" s="7">
        <v>66178.42</v>
      </c>
      <c r="E247" s="8">
        <v>6.62</v>
      </c>
    </row>
    <row r="248" spans="1:5" x14ac:dyDescent="0.25">
      <c r="A248" s="5" t="s">
        <v>341</v>
      </c>
      <c r="B248" s="6" t="s">
        <v>162</v>
      </c>
      <c r="C248" s="6">
        <f>HYPERLINK("https://uzao.dolgi.msk.ru/account/2860126083/", 2860126083)</f>
        <v>2860126083</v>
      </c>
      <c r="D248" s="7">
        <v>98349.41</v>
      </c>
      <c r="E248" s="8">
        <v>27.98</v>
      </c>
    </row>
    <row r="249" spans="1:5" x14ac:dyDescent="0.25">
      <c r="A249" s="5" t="s">
        <v>341</v>
      </c>
      <c r="B249" s="6" t="s">
        <v>171</v>
      </c>
      <c r="C249" s="6">
        <f>HYPERLINK("https://uzao.dolgi.msk.ru/account/2860126411/", 2860126411)</f>
        <v>2860126411</v>
      </c>
      <c r="D249" s="7">
        <v>171810.82</v>
      </c>
      <c r="E249" s="8">
        <v>30.8</v>
      </c>
    </row>
    <row r="250" spans="1:5" x14ac:dyDescent="0.25">
      <c r="A250" s="5" t="s">
        <v>342</v>
      </c>
      <c r="B250" s="6" t="s">
        <v>7</v>
      </c>
      <c r="C250" s="6">
        <f>HYPERLINK("https://uzao.dolgi.msk.ru/account/2860129129/", 2860129129)</f>
        <v>2860129129</v>
      </c>
      <c r="D250" s="7">
        <v>45735.53</v>
      </c>
      <c r="E250" s="8">
        <v>3.89</v>
      </c>
    </row>
    <row r="251" spans="1:5" x14ac:dyDescent="0.25">
      <c r="A251" s="5" t="s">
        <v>342</v>
      </c>
      <c r="B251" s="6" t="s">
        <v>47</v>
      </c>
      <c r="C251" s="6">
        <f>HYPERLINK("https://uzao.dolgi.msk.ru/account/2860130816/", 2860130816)</f>
        <v>2860130816</v>
      </c>
      <c r="D251" s="7">
        <v>100180.64</v>
      </c>
      <c r="E251" s="8">
        <v>9.8699999999999992</v>
      </c>
    </row>
    <row r="252" spans="1:5" x14ac:dyDescent="0.25">
      <c r="A252" s="5" t="s">
        <v>342</v>
      </c>
      <c r="B252" s="6" t="s">
        <v>64</v>
      </c>
      <c r="C252" s="6">
        <f>HYPERLINK("https://uzao.dolgi.msk.ru/account/2860131501/", 2860131501)</f>
        <v>2860131501</v>
      </c>
      <c r="D252" s="7">
        <v>61336.86</v>
      </c>
      <c r="E252" s="8">
        <v>14.08</v>
      </c>
    </row>
    <row r="253" spans="1:5" x14ac:dyDescent="0.25">
      <c r="A253" s="5" t="s">
        <v>343</v>
      </c>
      <c r="B253" s="6" t="s">
        <v>27</v>
      </c>
      <c r="C253" s="6">
        <f>HYPERLINK("https://uzao.dolgi.msk.ru/account/2860132563/", 2860132563)</f>
        <v>2860132563</v>
      </c>
      <c r="D253" s="7">
        <v>95729.53</v>
      </c>
      <c r="E253" s="8">
        <v>17.47</v>
      </c>
    </row>
    <row r="254" spans="1:5" x14ac:dyDescent="0.25">
      <c r="A254" s="5" t="s">
        <v>343</v>
      </c>
      <c r="B254" s="6" t="s">
        <v>66</v>
      </c>
      <c r="C254" s="6">
        <f>HYPERLINK("https://uzao.dolgi.msk.ru/account/2860133873/", 2860133873)</f>
        <v>2860133873</v>
      </c>
      <c r="D254" s="7">
        <v>78044.19</v>
      </c>
      <c r="E254" s="8"/>
    </row>
    <row r="255" spans="1:5" x14ac:dyDescent="0.25">
      <c r="A255" s="5" t="s">
        <v>343</v>
      </c>
      <c r="B255" s="6" t="s">
        <v>121</v>
      </c>
      <c r="C255" s="6">
        <f>HYPERLINK("https://uzao.dolgi.msk.ru/account/2860134382/", 2860134382)</f>
        <v>2860134382</v>
      </c>
      <c r="D255" s="7">
        <v>615086.22</v>
      </c>
      <c r="E255" s="8">
        <v>109.83</v>
      </c>
    </row>
    <row r="256" spans="1:5" x14ac:dyDescent="0.25">
      <c r="A256" s="5" t="s">
        <v>343</v>
      </c>
      <c r="B256" s="6" t="s">
        <v>86</v>
      </c>
      <c r="C256" s="6">
        <f>HYPERLINK("https://uzao.dolgi.msk.ru/account/2860135326/", 2860135326)</f>
        <v>2860135326</v>
      </c>
      <c r="D256" s="7">
        <v>85858.61</v>
      </c>
      <c r="E256" s="8">
        <v>35.97</v>
      </c>
    </row>
    <row r="257" spans="1:5" x14ac:dyDescent="0.25">
      <c r="A257" s="5" t="s">
        <v>344</v>
      </c>
      <c r="B257" s="6" t="s">
        <v>18</v>
      </c>
      <c r="C257" s="6">
        <f>HYPERLINK("https://uzao.dolgi.msk.ru/account/2860655129/", 2860655129)</f>
        <v>2860655129</v>
      </c>
      <c r="D257" s="7">
        <v>306560.11</v>
      </c>
      <c r="E257" s="8">
        <v>79.77</v>
      </c>
    </row>
    <row r="258" spans="1:5" x14ac:dyDescent="0.25">
      <c r="A258" s="5" t="s">
        <v>344</v>
      </c>
      <c r="B258" s="6" t="s">
        <v>53</v>
      </c>
      <c r="C258" s="6">
        <f>HYPERLINK("https://uzao.dolgi.msk.ru/account/2860656535/", 2860656535)</f>
        <v>2860656535</v>
      </c>
      <c r="D258" s="7">
        <v>100485.81</v>
      </c>
      <c r="E258" s="8">
        <v>19.350000000000001</v>
      </c>
    </row>
    <row r="259" spans="1:5" x14ac:dyDescent="0.25">
      <c r="A259" s="5" t="s">
        <v>344</v>
      </c>
      <c r="B259" s="6" t="s">
        <v>82</v>
      </c>
      <c r="C259" s="6">
        <f>HYPERLINK("https://uzao.dolgi.msk.ru/account/2860658311/", 2860658311)</f>
        <v>2860658311</v>
      </c>
      <c r="D259" s="7">
        <v>216596.09</v>
      </c>
      <c r="E259" s="8">
        <v>73.5</v>
      </c>
    </row>
    <row r="260" spans="1:5" x14ac:dyDescent="0.25">
      <c r="A260" s="5" t="s">
        <v>345</v>
      </c>
      <c r="B260" s="6" t="s">
        <v>5</v>
      </c>
      <c r="C260" s="6">
        <f>HYPERLINK("https://uzao.dolgi.msk.ru/account/2861483461/", 2861483461)</f>
        <v>2861483461</v>
      </c>
      <c r="D260" s="7">
        <v>67880.92</v>
      </c>
      <c r="E260" s="8">
        <v>13.56</v>
      </c>
    </row>
    <row r="261" spans="1:5" x14ac:dyDescent="0.25">
      <c r="A261" s="5" t="s">
        <v>345</v>
      </c>
      <c r="B261" s="6" t="s">
        <v>61</v>
      </c>
      <c r="C261" s="6">
        <f>HYPERLINK("https://uzao.dolgi.msk.ru/account/2860227677/", 2860227677)</f>
        <v>2860227677</v>
      </c>
      <c r="D261" s="7">
        <v>242083.17</v>
      </c>
      <c r="E261" s="8">
        <v>27.86</v>
      </c>
    </row>
    <row r="262" spans="1:5" x14ac:dyDescent="0.25">
      <c r="A262" s="5" t="s">
        <v>346</v>
      </c>
      <c r="B262" s="6" t="s">
        <v>45</v>
      </c>
      <c r="C262" s="6">
        <f>HYPERLINK("https://uzao.dolgi.msk.ru/account/2860669176/", 2860669176)</f>
        <v>2860669176</v>
      </c>
      <c r="D262" s="7">
        <v>334896.59000000003</v>
      </c>
      <c r="E262" s="8">
        <v>56.9</v>
      </c>
    </row>
    <row r="263" spans="1:5" x14ac:dyDescent="0.25">
      <c r="A263" s="5" t="s">
        <v>346</v>
      </c>
      <c r="B263" s="6" t="s">
        <v>51</v>
      </c>
      <c r="C263" s="6">
        <f>HYPERLINK("https://uzao.dolgi.msk.ru/account/2860669467/", 2860669467)</f>
        <v>2860669467</v>
      </c>
      <c r="D263" s="7">
        <v>61786.879999999997</v>
      </c>
      <c r="E263" s="8">
        <v>39.76</v>
      </c>
    </row>
    <row r="264" spans="1:5" x14ac:dyDescent="0.25">
      <c r="A264" s="5" t="s">
        <v>346</v>
      </c>
      <c r="B264" s="6" t="s">
        <v>124</v>
      </c>
      <c r="C264" s="6">
        <f>HYPERLINK("https://uzao.dolgi.msk.ru/account/2860671735/", 2860671735)</f>
        <v>2860671735</v>
      </c>
      <c r="D264" s="7">
        <v>272698.59999999998</v>
      </c>
      <c r="E264" s="8">
        <v>41.69</v>
      </c>
    </row>
    <row r="265" spans="1:5" x14ac:dyDescent="0.25">
      <c r="A265" s="5" t="s">
        <v>347</v>
      </c>
      <c r="B265" s="6" t="s">
        <v>18</v>
      </c>
      <c r="C265" s="6">
        <f>HYPERLINK("https://uzao.dolgi.msk.ru/account/2860675322/", 2860675322)</f>
        <v>2860675322</v>
      </c>
      <c r="D265" s="7">
        <v>132572.79</v>
      </c>
      <c r="E265" s="8">
        <v>14.55</v>
      </c>
    </row>
    <row r="266" spans="1:5" x14ac:dyDescent="0.25">
      <c r="A266" s="5" t="s">
        <v>347</v>
      </c>
      <c r="B266" s="6" t="s">
        <v>27</v>
      </c>
      <c r="C266" s="6">
        <f>HYPERLINK("https://uzao.dolgi.msk.ru/account/2860675656/", 2860675656)</f>
        <v>2860675656</v>
      </c>
      <c r="D266" s="7">
        <v>106802</v>
      </c>
      <c r="E266" s="8">
        <v>11.83</v>
      </c>
    </row>
    <row r="267" spans="1:5" x14ac:dyDescent="0.25">
      <c r="A267" s="5" t="s">
        <v>347</v>
      </c>
      <c r="B267" s="6" t="s">
        <v>36</v>
      </c>
      <c r="C267" s="6">
        <f>HYPERLINK("https://uzao.dolgi.msk.ru/account/2860676085/", 2860676085)</f>
        <v>2860676085</v>
      </c>
      <c r="D267" s="7">
        <v>849942.92</v>
      </c>
      <c r="E267" s="8">
        <v>69.69</v>
      </c>
    </row>
    <row r="268" spans="1:5" x14ac:dyDescent="0.25">
      <c r="A268" s="5" t="s">
        <v>347</v>
      </c>
      <c r="B268" s="6" t="s">
        <v>127</v>
      </c>
      <c r="C268" s="6">
        <f>HYPERLINK("https://uzao.dolgi.msk.ru/account/2860678849/", 2860678849)</f>
        <v>2860678849</v>
      </c>
      <c r="D268" s="7">
        <v>81695.63</v>
      </c>
      <c r="E268" s="8">
        <v>14.7</v>
      </c>
    </row>
    <row r="269" spans="1:5" x14ac:dyDescent="0.25">
      <c r="A269" s="5" t="s">
        <v>347</v>
      </c>
      <c r="B269" s="6" t="s">
        <v>172</v>
      </c>
      <c r="C269" s="6">
        <f>HYPERLINK("https://uzao.dolgi.msk.ru/account/2860681677/", 2860681677)</f>
        <v>2860681677</v>
      </c>
      <c r="D269" s="7">
        <v>79171.87</v>
      </c>
      <c r="E269" s="8">
        <v>10.41</v>
      </c>
    </row>
    <row r="270" spans="1:5" x14ac:dyDescent="0.25">
      <c r="A270" s="5" t="s">
        <v>348</v>
      </c>
      <c r="B270" s="6" t="s">
        <v>32</v>
      </c>
      <c r="C270" s="6">
        <f>HYPERLINK("https://uzao.dolgi.msk.ru/account/2860209428/", 2860209428)</f>
        <v>2860209428</v>
      </c>
      <c r="D270" s="7">
        <v>49801.31</v>
      </c>
      <c r="E270" s="8">
        <v>9.3800000000000008</v>
      </c>
    </row>
    <row r="271" spans="1:5" x14ac:dyDescent="0.25">
      <c r="A271" s="5" t="s">
        <v>348</v>
      </c>
      <c r="B271" s="6" t="s">
        <v>44</v>
      </c>
      <c r="C271" s="6">
        <f>HYPERLINK("https://uzao.dolgi.msk.ru/account/2860210197/", 2860210197)</f>
        <v>2860210197</v>
      </c>
      <c r="D271" s="7">
        <v>322489.12</v>
      </c>
      <c r="E271" s="8">
        <v>42.93</v>
      </c>
    </row>
    <row r="272" spans="1:5" x14ac:dyDescent="0.25">
      <c r="A272" s="5" t="s">
        <v>348</v>
      </c>
      <c r="B272" s="6" t="s">
        <v>131</v>
      </c>
      <c r="C272" s="6">
        <f>HYPERLINK("https://uzao.dolgi.msk.ru/account/2860213179/", 2860213179)</f>
        <v>2860213179</v>
      </c>
      <c r="D272" s="7">
        <v>389615.95</v>
      </c>
      <c r="E272" s="8">
        <v>65.17</v>
      </c>
    </row>
    <row r="273" spans="1:5" x14ac:dyDescent="0.25">
      <c r="A273" s="5" t="s">
        <v>348</v>
      </c>
      <c r="B273" s="6" t="s">
        <v>135</v>
      </c>
      <c r="C273" s="6">
        <f>HYPERLINK("https://uzao.dolgi.msk.ru/account/2860213419/", 2860213419)</f>
        <v>2860213419</v>
      </c>
      <c r="D273" s="7">
        <v>80121.31</v>
      </c>
      <c r="E273" s="8">
        <v>12.82</v>
      </c>
    </row>
    <row r="274" spans="1:5" x14ac:dyDescent="0.25">
      <c r="A274" s="5" t="s">
        <v>348</v>
      </c>
      <c r="B274" s="6" t="s">
        <v>152</v>
      </c>
      <c r="C274" s="6">
        <f>HYPERLINK("https://uzao.dolgi.msk.ru/account/2860212096/", 2860212096)</f>
        <v>2860212096</v>
      </c>
      <c r="D274" s="7">
        <v>126271.38</v>
      </c>
      <c r="E274" s="8">
        <v>21.38</v>
      </c>
    </row>
    <row r="275" spans="1:5" x14ac:dyDescent="0.25">
      <c r="A275" s="5" t="s">
        <v>348</v>
      </c>
      <c r="B275" s="6" t="s">
        <v>152</v>
      </c>
      <c r="C275" s="6">
        <f>HYPERLINK("https://uzao.dolgi.msk.ru/account/2860214761/", 2860214761)</f>
        <v>2860214761</v>
      </c>
      <c r="D275" s="7">
        <v>658069.1</v>
      </c>
      <c r="E275" s="8">
        <v>56.03</v>
      </c>
    </row>
    <row r="276" spans="1:5" x14ac:dyDescent="0.25">
      <c r="A276" s="5" t="s">
        <v>348</v>
      </c>
      <c r="B276" s="6" t="s">
        <v>172</v>
      </c>
      <c r="C276" s="6">
        <f>HYPERLINK("https://uzao.dolgi.msk.ru/account/2860216249/", 2860216249)</f>
        <v>2860216249</v>
      </c>
      <c r="D276" s="7">
        <v>231817.55</v>
      </c>
      <c r="E276" s="8">
        <v>29.86</v>
      </c>
    </row>
    <row r="277" spans="1:5" x14ac:dyDescent="0.25">
      <c r="A277" s="5" t="s">
        <v>348</v>
      </c>
      <c r="B277" s="6" t="s">
        <v>173</v>
      </c>
      <c r="C277" s="6">
        <f>HYPERLINK("https://uzao.dolgi.msk.ru/account/2860216281/", 2860216281)</f>
        <v>2860216281</v>
      </c>
      <c r="D277" s="7">
        <v>45274.19</v>
      </c>
      <c r="E277" s="8">
        <v>5.59</v>
      </c>
    </row>
    <row r="278" spans="1:5" x14ac:dyDescent="0.25">
      <c r="A278" s="5" t="s">
        <v>348</v>
      </c>
      <c r="B278" s="6" t="s">
        <v>175</v>
      </c>
      <c r="C278" s="6">
        <f>HYPERLINK("https://uzao.dolgi.msk.ru/account/2860216388/", 2860216388)</f>
        <v>2860216388</v>
      </c>
      <c r="D278" s="7">
        <v>451929.44</v>
      </c>
      <c r="E278" s="8">
        <v>39.58</v>
      </c>
    </row>
    <row r="279" spans="1:5" x14ac:dyDescent="0.25">
      <c r="A279" s="5" t="s">
        <v>348</v>
      </c>
      <c r="B279" s="6" t="s">
        <v>182</v>
      </c>
      <c r="C279" s="6">
        <f>HYPERLINK("https://uzao.dolgi.msk.ru/account/2860216994/", 2860216994)</f>
        <v>2860216994</v>
      </c>
      <c r="D279" s="7">
        <v>60047.08</v>
      </c>
      <c r="E279" s="8">
        <v>22.74</v>
      </c>
    </row>
    <row r="280" spans="1:5" x14ac:dyDescent="0.25">
      <c r="A280" s="5" t="s">
        <v>348</v>
      </c>
      <c r="B280" s="6" t="s">
        <v>182</v>
      </c>
      <c r="C280" s="6">
        <f>HYPERLINK("https://uzao.dolgi.msk.ru/account/2861409894/", 2861409894)</f>
        <v>2861409894</v>
      </c>
      <c r="D280" s="7">
        <v>142783.6</v>
      </c>
      <c r="E280" s="8">
        <v>71.81</v>
      </c>
    </row>
    <row r="281" spans="1:5" x14ac:dyDescent="0.25">
      <c r="A281" s="5" t="s">
        <v>348</v>
      </c>
      <c r="B281" s="6" t="s">
        <v>183</v>
      </c>
      <c r="C281" s="6">
        <f>HYPERLINK("https://uzao.dolgi.msk.ru/account/2860217057/", 2860217057)</f>
        <v>2860217057</v>
      </c>
      <c r="D281" s="7">
        <v>128763.1</v>
      </c>
      <c r="E281" s="8">
        <v>21.43</v>
      </c>
    </row>
    <row r="282" spans="1:5" x14ac:dyDescent="0.25">
      <c r="A282" s="5" t="s">
        <v>348</v>
      </c>
      <c r="B282" s="6" t="s">
        <v>195</v>
      </c>
      <c r="C282" s="6">
        <f>HYPERLINK("https://uzao.dolgi.msk.ru/account/2860218703/", 2860218703)</f>
        <v>2860218703</v>
      </c>
      <c r="D282" s="7">
        <v>80355.33</v>
      </c>
      <c r="E282" s="8">
        <v>10.82</v>
      </c>
    </row>
    <row r="283" spans="1:5" x14ac:dyDescent="0.25">
      <c r="A283" s="5" t="s">
        <v>348</v>
      </c>
      <c r="B283" s="6" t="s">
        <v>92</v>
      </c>
      <c r="C283" s="6">
        <f>HYPERLINK("https://uzao.dolgi.msk.ru/account/2860219642/", 2860219642)</f>
        <v>2860219642</v>
      </c>
      <c r="D283" s="7">
        <v>50280.35</v>
      </c>
      <c r="E283" s="8">
        <v>6.74</v>
      </c>
    </row>
    <row r="284" spans="1:5" x14ac:dyDescent="0.25">
      <c r="A284" s="5" t="s">
        <v>348</v>
      </c>
      <c r="B284" s="6" t="s">
        <v>215</v>
      </c>
      <c r="C284" s="6">
        <f>HYPERLINK("https://uzao.dolgi.msk.ru/account/2860224281/", 2860224281)</f>
        <v>2860224281</v>
      </c>
      <c r="D284" s="7">
        <v>54095.77</v>
      </c>
      <c r="E284" s="8">
        <v>3.94</v>
      </c>
    </row>
    <row r="285" spans="1:5" x14ac:dyDescent="0.25">
      <c r="A285" s="5" t="s">
        <v>349</v>
      </c>
      <c r="B285" s="6" t="s">
        <v>40</v>
      </c>
      <c r="C285" s="6">
        <f>HYPERLINK("https://uzao.dolgi.msk.ru/account/2860088283/", 2860088283)</f>
        <v>2860088283</v>
      </c>
      <c r="D285" s="7">
        <v>147003.29999999999</v>
      </c>
      <c r="E285" s="8">
        <v>16.84</v>
      </c>
    </row>
    <row r="286" spans="1:5" x14ac:dyDescent="0.25">
      <c r="A286" s="5" t="s">
        <v>349</v>
      </c>
      <c r="B286" s="6" t="s">
        <v>57</v>
      </c>
      <c r="C286" s="6">
        <f>HYPERLINK("https://uzao.dolgi.msk.ru/account/2860088961/", 2860088961)</f>
        <v>2860088961</v>
      </c>
      <c r="D286" s="7">
        <v>239213.32</v>
      </c>
      <c r="E286" s="8">
        <v>23.47</v>
      </c>
    </row>
    <row r="287" spans="1:5" x14ac:dyDescent="0.25">
      <c r="A287" s="5" t="s">
        <v>349</v>
      </c>
      <c r="B287" s="6" t="s">
        <v>140</v>
      </c>
      <c r="C287" s="6">
        <f>HYPERLINK("https://uzao.dolgi.msk.ru/account/2860091378/", 2860091378)</f>
        <v>2860091378</v>
      </c>
      <c r="D287" s="7">
        <v>303917.84999999998</v>
      </c>
      <c r="E287" s="8">
        <v>34.03</v>
      </c>
    </row>
    <row r="288" spans="1:5" x14ac:dyDescent="0.25">
      <c r="A288" s="5" t="s">
        <v>349</v>
      </c>
      <c r="B288" s="6" t="s">
        <v>141</v>
      </c>
      <c r="C288" s="6">
        <f>HYPERLINK("https://uzao.dolgi.msk.ru/account/2860091423/", 2860091423)</f>
        <v>2860091423</v>
      </c>
      <c r="D288" s="7">
        <v>130129.07</v>
      </c>
      <c r="E288" s="8"/>
    </row>
    <row r="289" spans="1:5" x14ac:dyDescent="0.25">
      <c r="A289" s="5" t="s">
        <v>349</v>
      </c>
      <c r="B289" s="6" t="s">
        <v>141</v>
      </c>
      <c r="C289" s="6">
        <f>HYPERLINK("https://uzao.dolgi.msk.ru/account/2860091511/", 2860091511)</f>
        <v>2860091511</v>
      </c>
      <c r="D289" s="7">
        <v>117998.33</v>
      </c>
      <c r="E289" s="8"/>
    </row>
    <row r="290" spans="1:5" x14ac:dyDescent="0.25">
      <c r="A290" s="5" t="s">
        <v>349</v>
      </c>
      <c r="B290" s="6" t="s">
        <v>148</v>
      </c>
      <c r="C290" s="6">
        <f>HYPERLINK("https://uzao.dolgi.msk.ru/account/2860092098/", 2860092098)</f>
        <v>2860092098</v>
      </c>
      <c r="D290" s="7">
        <v>61486.34</v>
      </c>
      <c r="E290" s="8">
        <v>37.32</v>
      </c>
    </row>
    <row r="291" spans="1:5" x14ac:dyDescent="0.25">
      <c r="A291" s="5" t="s">
        <v>349</v>
      </c>
      <c r="B291" s="6" t="s">
        <v>148</v>
      </c>
      <c r="C291" s="6">
        <f>HYPERLINK("https://uzao.dolgi.msk.ru/account/2860092151/", 2860092151)</f>
        <v>2860092151</v>
      </c>
      <c r="D291" s="7">
        <v>92470.3</v>
      </c>
      <c r="E291" s="8">
        <v>9.66</v>
      </c>
    </row>
    <row r="292" spans="1:5" x14ac:dyDescent="0.25">
      <c r="A292" s="5" t="s">
        <v>349</v>
      </c>
      <c r="B292" s="6" t="s">
        <v>154</v>
      </c>
      <c r="C292" s="6">
        <f>HYPERLINK("https://uzao.dolgi.msk.ru/account/2860092434/", 2860092434)</f>
        <v>2860092434</v>
      </c>
      <c r="D292" s="7">
        <v>216733.72</v>
      </c>
      <c r="E292" s="8">
        <v>43.06</v>
      </c>
    </row>
    <row r="293" spans="1:5" x14ac:dyDescent="0.25">
      <c r="A293" s="5" t="s">
        <v>349</v>
      </c>
      <c r="B293" s="6" t="s">
        <v>172</v>
      </c>
      <c r="C293" s="6">
        <f>HYPERLINK("https://uzao.dolgi.msk.ru/account/2860093293/", 2860093293)</f>
        <v>2860093293</v>
      </c>
      <c r="D293" s="7">
        <v>363637.15</v>
      </c>
      <c r="E293" s="8">
        <v>36.49</v>
      </c>
    </row>
    <row r="294" spans="1:5" x14ac:dyDescent="0.25">
      <c r="A294" s="5" t="s">
        <v>349</v>
      </c>
      <c r="B294" s="6" t="s">
        <v>175</v>
      </c>
      <c r="C294" s="6">
        <f>HYPERLINK("https://uzao.dolgi.msk.ru/account/2861416576/", 2861416576)</f>
        <v>2861416576</v>
      </c>
      <c r="D294" s="7">
        <v>231836.11</v>
      </c>
      <c r="E294" s="8">
        <v>55.22</v>
      </c>
    </row>
    <row r="295" spans="1:5" x14ac:dyDescent="0.25">
      <c r="A295" s="5" t="s">
        <v>349</v>
      </c>
      <c r="B295" s="6" t="s">
        <v>186</v>
      </c>
      <c r="C295" s="6">
        <f>HYPERLINK("https://uzao.dolgi.msk.ru/account/2860094114/", 2860094114)</f>
        <v>2860094114</v>
      </c>
      <c r="D295" s="7">
        <v>271916.36</v>
      </c>
      <c r="E295" s="8">
        <v>29.94</v>
      </c>
    </row>
    <row r="296" spans="1:5" x14ac:dyDescent="0.25">
      <c r="A296" s="5" t="s">
        <v>350</v>
      </c>
      <c r="B296" s="6" t="s">
        <v>8</v>
      </c>
      <c r="C296" s="6">
        <f>HYPERLINK("https://uzao.dolgi.msk.ru/account/2861483509/", 2861483509)</f>
        <v>2861483509</v>
      </c>
      <c r="D296" s="7">
        <v>50149.51</v>
      </c>
      <c r="E296" s="8">
        <v>13.56</v>
      </c>
    </row>
    <row r="297" spans="1:5" x14ac:dyDescent="0.25">
      <c r="A297" s="5" t="s">
        <v>350</v>
      </c>
      <c r="B297" s="6" t="s">
        <v>187</v>
      </c>
      <c r="C297" s="6">
        <f>HYPERLINK("https://uzao.dolgi.msk.ru/account/2860245453/", 2860245453)</f>
        <v>2860245453</v>
      </c>
      <c r="D297" s="7">
        <v>157544.57</v>
      </c>
      <c r="E297" s="8">
        <v>21.03</v>
      </c>
    </row>
    <row r="298" spans="1:5" x14ac:dyDescent="0.25">
      <c r="A298" s="5" t="s">
        <v>350</v>
      </c>
      <c r="B298" s="6" t="s">
        <v>96</v>
      </c>
      <c r="C298" s="6">
        <f>HYPERLINK("https://uzao.dolgi.msk.ru/account/2860247694/", 2860247694)</f>
        <v>2860247694</v>
      </c>
      <c r="D298" s="7">
        <v>45135.54</v>
      </c>
      <c r="E298" s="8">
        <v>5.6</v>
      </c>
    </row>
    <row r="299" spans="1:5" x14ac:dyDescent="0.25">
      <c r="A299" s="5" t="s">
        <v>350</v>
      </c>
      <c r="B299" s="6" t="s">
        <v>108</v>
      </c>
      <c r="C299" s="6">
        <f>HYPERLINK("https://uzao.dolgi.msk.ru/account/2860250746/", 2860250746)</f>
        <v>2860250746</v>
      </c>
      <c r="D299" s="7">
        <v>88507.75</v>
      </c>
      <c r="E299" s="8">
        <v>9.6</v>
      </c>
    </row>
    <row r="300" spans="1:5" x14ac:dyDescent="0.25">
      <c r="A300" s="5" t="s">
        <v>350</v>
      </c>
      <c r="B300" s="6" t="s">
        <v>115</v>
      </c>
      <c r="C300" s="6">
        <f>HYPERLINK("https://uzao.dolgi.msk.ru/account/2860250447/", 2860250447)</f>
        <v>2860250447</v>
      </c>
      <c r="D300" s="7">
        <v>92878.66</v>
      </c>
      <c r="E300" s="8">
        <v>8.4499999999999993</v>
      </c>
    </row>
    <row r="301" spans="1:5" x14ac:dyDescent="0.25">
      <c r="A301" s="5" t="s">
        <v>351</v>
      </c>
      <c r="B301" s="6" t="s">
        <v>24</v>
      </c>
      <c r="C301" s="6">
        <f>HYPERLINK("https://uzao.dolgi.msk.ru/account/2860160505/", 2860160505)</f>
        <v>2860160505</v>
      </c>
      <c r="D301" s="7">
        <v>104445.57</v>
      </c>
      <c r="E301" s="8">
        <v>14.11</v>
      </c>
    </row>
    <row r="302" spans="1:5" x14ac:dyDescent="0.25">
      <c r="A302" s="5" t="s">
        <v>351</v>
      </c>
      <c r="B302" s="6" t="s">
        <v>160</v>
      </c>
      <c r="C302" s="6">
        <f>HYPERLINK("https://uzao.dolgi.msk.ru/account/2860165314/", 2860165314)</f>
        <v>2860165314</v>
      </c>
      <c r="D302" s="7">
        <v>52194.6</v>
      </c>
      <c r="E302" s="8">
        <v>4</v>
      </c>
    </row>
    <row r="303" spans="1:5" x14ac:dyDescent="0.25">
      <c r="A303" s="5" t="s">
        <v>351</v>
      </c>
      <c r="B303" s="6" t="s">
        <v>196</v>
      </c>
      <c r="C303" s="6">
        <f>HYPERLINK("https://uzao.dolgi.msk.ru/account/2860167117/", 2860167117)</f>
        <v>2860167117</v>
      </c>
      <c r="D303" s="7">
        <v>51026.12</v>
      </c>
      <c r="E303" s="8">
        <v>5.96</v>
      </c>
    </row>
    <row r="304" spans="1:5" x14ac:dyDescent="0.25">
      <c r="A304" s="5" t="s">
        <v>351</v>
      </c>
      <c r="B304" s="6" t="s">
        <v>197</v>
      </c>
      <c r="C304" s="6">
        <f>HYPERLINK("https://uzao.dolgi.msk.ru/account/2860167125/", 2860167125)</f>
        <v>2860167125</v>
      </c>
      <c r="D304" s="7">
        <v>52173.22</v>
      </c>
      <c r="E304" s="8">
        <v>4.1500000000000004</v>
      </c>
    </row>
    <row r="305" spans="1:5" x14ac:dyDescent="0.25">
      <c r="A305" s="5" t="s">
        <v>351</v>
      </c>
      <c r="B305" s="6" t="s">
        <v>88</v>
      </c>
      <c r="C305" s="6">
        <f>HYPERLINK("https://uzao.dolgi.msk.ru/account/2860167539/", 2860167539)</f>
        <v>2860167539</v>
      </c>
      <c r="D305" s="7">
        <v>47733.06</v>
      </c>
      <c r="E305" s="8">
        <v>8.2200000000000006</v>
      </c>
    </row>
    <row r="306" spans="1:5" x14ac:dyDescent="0.25">
      <c r="A306" s="5" t="s">
        <v>351</v>
      </c>
      <c r="B306" s="6" t="s">
        <v>94</v>
      </c>
      <c r="C306" s="6">
        <f>HYPERLINK("https://uzao.dolgi.msk.ru/account/2860167846/", 2860167846)</f>
        <v>2860167846</v>
      </c>
      <c r="D306" s="7">
        <v>65595.28</v>
      </c>
      <c r="E306" s="8">
        <v>4.95</v>
      </c>
    </row>
    <row r="307" spans="1:5" x14ac:dyDescent="0.25">
      <c r="A307" s="5" t="s">
        <v>351</v>
      </c>
      <c r="B307" s="6" t="s">
        <v>105</v>
      </c>
      <c r="C307" s="6">
        <f>HYPERLINK("https://uzao.dolgi.msk.ru/account/2860168726/", 2860168726)</f>
        <v>2860168726</v>
      </c>
      <c r="D307" s="7">
        <v>370546.4</v>
      </c>
      <c r="E307" s="8">
        <v>35.26</v>
      </c>
    </row>
    <row r="308" spans="1:5" x14ac:dyDescent="0.25">
      <c r="A308" s="5" t="s">
        <v>351</v>
      </c>
      <c r="B308" s="6" t="s">
        <v>209</v>
      </c>
      <c r="C308" s="6">
        <f>HYPERLINK("https://uzao.dolgi.msk.ru/account/2860170711/", 2860170711)</f>
        <v>2860170711</v>
      </c>
      <c r="D308" s="7">
        <v>55290.720000000001</v>
      </c>
      <c r="E308" s="8">
        <v>4.59</v>
      </c>
    </row>
    <row r="309" spans="1:5" x14ac:dyDescent="0.25">
      <c r="A309" s="5" t="s">
        <v>351</v>
      </c>
      <c r="B309" s="6" t="s">
        <v>220</v>
      </c>
      <c r="C309" s="6">
        <f>HYPERLINK("https://uzao.dolgi.msk.ru/account/2860171845/", 2860171845)</f>
        <v>2860171845</v>
      </c>
      <c r="D309" s="7">
        <v>47304.43</v>
      </c>
      <c r="E309" s="8">
        <v>3.94</v>
      </c>
    </row>
    <row r="310" spans="1:5" x14ac:dyDescent="0.25">
      <c r="A310" s="5" t="s">
        <v>351</v>
      </c>
      <c r="B310" s="6" t="s">
        <v>254</v>
      </c>
      <c r="C310" s="6">
        <f>HYPERLINK("https://uzao.dolgi.msk.ru/account/2860176283/", 2860176283)</f>
        <v>2860176283</v>
      </c>
      <c r="D310" s="7">
        <v>47535.39</v>
      </c>
      <c r="E310" s="8">
        <v>5.14</v>
      </c>
    </row>
    <row r="311" spans="1:5" x14ac:dyDescent="0.25">
      <c r="A311" s="5" t="s">
        <v>351</v>
      </c>
      <c r="B311" s="6" t="s">
        <v>269</v>
      </c>
      <c r="C311" s="6">
        <f>HYPERLINK("https://uzao.dolgi.msk.ru/account/2860177462/", 2860177462)</f>
        <v>2860177462</v>
      </c>
      <c r="D311" s="7">
        <v>194957.5</v>
      </c>
      <c r="E311" s="8">
        <v>43.11</v>
      </c>
    </row>
    <row r="312" spans="1:5" x14ac:dyDescent="0.25">
      <c r="A312" s="5" t="s">
        <v>351</v>
      </c>
      <c r="B312" s="6" t="s">
        <v>297</v>
      </c>
      <c r="C312" s="6">
        <f>HYPERLINK("https://uzao.dolgi.msk.ru/account/2860178166/", 2860178166)</f>
        <v>2860178166</v>
      </c>
      <c r="D312" s="7">
        <v>304556.42</v>
      </c>
      <c r="E312" s="8">
        <v>58.97</v>
      </c>
    </row>
    <row r="313" spans="1:5" x14ac:dyDescent="0.25">
      <c r="A313" s="5" t="s">
        <v>351</v>
      </c>
      <c r="B313" s="6" t="s">
        <v>306</v>
      </c>
      <c r="C313" s="6">
        <f>HYPERLINK("https://uzao.dolgi.msk.ru/account/2860180127/", 2860180127)</f>
        <v>2860180127</v>
      </c>
      <c r="D313" s="7">
        <v>127496.09</v>
      </c>
      <c r="E313" s="8">
        <v>13.25</v>
      </c>
    </row>
    <row r="314" spans="1:5" x14ac:dyDescent="0.25">
      <c r="A314" s="5" t="s">
        <v>352</v>
      </c>
      <c r="B314" s="6" t="s">
        <v>10</v>
      </c>
      <c r="C314" s="6">
        <f>HYPERLINK("https://uzao.dolgi.msk.ru/account/2860251116/", 2860251116)</f>
        <v>2860251116</v>
      </c>
      <c r="D314" s="7">
        <v>267666.38</v>
      </c>
      <c r="E314" s="8">
        <v>72.650000000000006</v>
      </c>
    </row>
    <row r="315" spans="1:5" x14ac:dyDescent="0.25">
      <c r="A315" s="5" t="s">
        <v>352</v>
      </c>
      <c r="B315" s="6" t="s">
        <v>10</v>
      </c>
      <c r="C315" s="6">
        <f>HYPERLINK("https://uzao.dolgi.msk.ru/account/2860251132/", 2860251132)</f>
        <v>2860251132</v>
      </c>
      <c r="D315" s="7">
        <v>342937.69</v>
      </c>
      <c r="E315" s="8">
        <v>66.31</v>
      </c>
    </row>
    <row r="316" spans="1:5" x14ac:dyDescent="0.25">
      <c r="A316" s="5" t="s">
        <v>352</v>
      </c>
      <c r="B316" s="6" t="s">
        <v>57</v>
      </c>
      <c r="C316" s="6">
        <f>HYPERLINK("https://uzao.dolgi.msk.ru/account/2860253939/", 2860253939)</f>
        <v>2860253939</v>
      </c>
      <c r="D316" s="7">
        <v>51495.27</v>
      </c>
      <c r="E316" s="8">
        <v>5.74</v>
      </c>
    </row>
    <row r="317" spans="1:5" x14ac:dyDescent="0.25">
      <c r="A317" s="5" t="s">
        <v>352</v>
      </c>
      <c r="B317" s="6" t="s">
        <v>76</v>
      </c>
      <c r="C317" s="6">
        <f>HYPERLINK("https://uzao.dolgi.msk.ru/account/2861468595/", 2861468595)</f>
        <v>2861468595</v>
      </c>
      <c r="D317" s="7">
        <v>90268.35</v>
      </c>
      <c r="E317" s="8">
        <v>65.739999999999995</v>
      </c>
    </row>
    <row r="318" spans="1:5" x14ac:dyDescent="0.25">
      <c r="A318" s="5" t="s">
        <v>352</v>
      </c>
      <c r="B318" s="6" t="s">
        <v>80</v>
      </c>
      <c r="C318" s="6">
        <f>HYPERLINK("https://uzao.dolgi.msk.ru/account/2860255272/", 2860255272)</f>
        <v>2860255272</v>
      </c>
      <c r="D318" s="7">
        <v>218333.77</v>
      </c>
      <c r="E318" s="8">
        <v>28.91</v>
      </c>
    </row>
    <row r="319" spans="1:5" x14ac:dyDescent="0.25">
      <c r="A319" s="5" t="s">
        <v>352</v>
      </c>
      <c r="B319" s="6" t="s">
        <v>151</v>
      </c>
      <c r="C319" s="6">
        <f>HYPERLINK("https://uzao.dolgi.msk.ru/account/2860258019/", 2860258019)</f>
        <v>2860258019</v>
      </c>
      <c r="D319" s="7">
        <v>79142.880000000005</v>
      </c>
      <c r="E319" s="8">
        <v>4.0199999999999996</v>
      </c>
    </row>
    <row r="320" spans="1:5" x14ac:dyDescent="0.25">
      <c r="A320" s="5" t="s">
        <v>352</v>
      </c>
      <c r="B320" s="6" t="s">
        <v>152</v>
      </c>
      <c r="C320" s="6">
        <f>HYPERLINK("https://uzao.dolgi.msk.ru/account/2860258115/", 2860258115)</f>
        <v>2860258115</v>
      </c>
      <c r="D320" s="7">
        <v>174768.22</v>
      </c>
      <c r="E320" s="8"/>
    </row>
    <row r="321" spans="1:5" x14ac:dyDescent="0.25">
      <c r="A321" s="5" t="s">
        <v>352</v>
      </c>
      <c r="B321" s="6" t="s">
        <v>153</v>
      </c>
      <c r="C321" s="6">
        <f>HYPERLINK("https://uzao.dolgi.msk.ru/account/2860258158/", 2860258158)</f>
        <v>2860258158</v>
      </c>
      <c r="D321" s="7">
        <v>53111.55</v>
      </c>
      <c r="E321" s="8">
        <v>11.46</v>
      </c>
    </row>
    <row r="322" spans="1:5" x14ac:dyDescent="0.25">
      <c r="A322" s="5" t="s">
        <v>352</v>
      </c>
      <c r="B322" s="6" t="s">
        <v>162</v>
      </c>
      <c r="C322" s="6">
        <f>HYPERLINK("https://uzao.dolgi.msk.ru/account/2860258625/", 2860258625)</f>
        <v>2860258625</v>
      </c>
      <c r="D322" s="7">
        <v>363922.62</v>
      </c>
      <c r="E322" s="8">
        <v>43.76</v>
      </c>
    </row>
    <row r="323" spans="1:5" x14ac:dyDescent="0.25">
      <c r="A323" s="5" t="s">
        <v>352</v>
      </c>
      <c r="B323" s="6" t="s">
        <v>194</v>
      </c>
      <c r="C323" s="6">
        <f>HYPERLINK("https://uzao.dolgi.msk.ru/account/2860260995/", 2860260995)</f>
        <v>2860260995</v>
      </c>
      <c r="D323" s="7">
        <v>62374.9</v>
      </c>
      <c r="E323" s="8">
        <v>6.02</v>
      </c>
    </row>
    <row r="324" spans="1:5" x14ac:dyDescent="0.25">
      <c r="A324" s="5" t="s">
        <v>353</v>
      </c>
      <c r="B324" s="6" t="s">
        <v>255</v>
      </c>
      <c r="C324" s="6">
        <f>HYPERLINK("https://uzao.dolgi.msk.ru/account/2860272021/", 2860272021)</f>
        <v>2860272021</v>
      </c>
      <c r="D324" s="7">
        <v>62736.86</v>
      </c>
      <c r="E324" s="8">
        <v>9.4</v>
      </c>
    </row>
    <row r="325" spans="1:5" x14ac:dyDescent="0.25">
      <c r="A325" s="5" t="s">
        <v>353</v>
      </c>
      <c r="B325" s="6" t="s">
        <v>301</v>
      </c>
      <c r="C325" s="6">
        <f>HYPERLINK("https://uzao.dolgi.msk.ru/account/2860275062/", 2860275062)</f>
        <v>2860275062</v>
      </c>
      <c r="D325" s="7">
        <v>255320.82</v>
      </c>
      <c r="E325" s="8">
        <v>78.84</v>
      </c>
    </row>
    <row r="326" spans="1:5" x14ac:dyDescent="0.25">
      <c r="A326" s="5" t="s">
        <v>353</v>
      </c>
      <c r="B326" s="6" t="s">
        <v>304</v>
      </c>
      <c r="C326" s="6">
        <f>HYPERLINK("https://uzao.dolgi.msk.ru/account/2860276428/", 2860276428)</f>
        <v>2860276428</v>
      </c>
      <c r="D326" s="7">
        <v>163694.59</v>
      </c>
      <c r="E326" s="8">
        <v>31.08</v>
      </c>
    </row>
    <row r="327" spans="1:5" x14ac:dyDescent="0.25">
      <c r="A327" s="5" t="s">
        <v>353</v>
      </c>
      <c r="B327" s="6" t="s">
        <v>305</v>
      </c>
      <c r="C327" s="6">
        <f>HYPERLINK("https://uzao.dolgi.msk.ru/account/2860276639/", 2860276639)</f>
        <v>2860276639</v>
      </c>
      <c r="D327" s="7">
        <v>51681.599999999999</v>
      </c>
      <c r="E327" s="8">
        <v>14.5</v>
      </c>
    </row>
    <row r="328" spans="1:5" x14ac:dyDescent="0.25">
      <c r="A328" s="5" t="s">
        <v>353</v>
      </c>
      <c r="B328" s="6" t="s">
        <v>309</v>
      </c>
      <c r="C328" s="6">
        <f>HYPERLINK("https://uzao.dolgi.msk.ru/account/2860278482/", 2860278482)</f>
        <v>2860278482</v>
      </c>
      <c r="D328" s="7">
        <v>234341.03</v>
      </c>
      <c r="E328" s="8">
        <v>58.85</v>
      </c>
    </row>
    <row r="329" spans="1:5" x14ac:dyDescent="0.25">
      <c r="A329" s="5" t="s">
        <v>354</v>
      </c>
      <c r="B329" s="6" t="s">
        <v>73</v>
      </c>
      <c r="C329" s="6">
        <f>HYPERLINK("https://uzao.dolgi.msk.ru/account/2860283556/", 2860283556)</f>
        <v>2860283556</v>
      </c>
      <c r="D329" s="7">
        <v>59323.42</v>
      </c>
      <c r="E329" s="8">
        <v>15.22</v>
      </c>
    </row>
    <row r="330" spans="1:5" x14ac:dyDescent="0.25">
      <c r="A330" s="5" t="s">
        <v>354</v>
      </c>
      <c r="B330" s="6" t="s">
        <v>73</v>
      </c>
      <c r="C330" s="6">
        <f>HYPERLINK("https://uzao.dolgi.msk.ru/account/2860285463/", 2860285463)</f>
        <v>2860285463</v>
      </c>
      <c r="D330" s="7">
        <v>115780.36</v>
      </c>
      <c r="E330" s="8">
        <v>38.130000000000003</v>
      </c>
    </row>
    <row r="331" spans="1:5" x14ac:dyDescent="0.25">
      <c r="A331" s="5" t="s">
        <v>354</v>
      </c>
      <c r="B331" s="6" t="s">
        <v>183</v>
      </c>
      <c r="C331" s="6">
        <f>HYPERLINK("https://uzao.dolgi.msk.ru/account/2860290924/", 2860290924)</f>
        <v>2860290924</v>
      </c>
      <c r="D331" s="7">
        <v>52025.36</v>
      </c>
      <c r="E331" s="8">
        <v>6.17</v>
      </c>
    </row>
    <row r="332" spans="1:5" x14ac:dyDescent="0.25">
      <c r="A332" s="5" t="s">
        <v>354</v>
      </c>
      <c r="B332" s="6" t="s">
        <v>201</v>
      </c>
      <c r="C332" s="6">
        <f>HYPERLINK("https://uzao.dolgi.msk.ru/account/2860292436/", 2860292436)</f>
        <v>2860292436</v>
      </c>
      <c r="D332" s="7">
        <v>95992.5</v>
      </c>
      <c r="E332" s="8">
        <v>16.79</v>
      </c>
    </row>
    <row r="333" spans="1:5" x14ac:dyDescent="0.25">
      <c r="A333" s="5" t="s">
        <v>354</v>
      </c>
      <c r="B333" s="6" t="s">
        <v>101</v>
      </c>
      <c r="C333" s="6">
        <f>HYPERLINK("https://uzao.dolgi.msk.ru/account/2860294597/", 2860294597)</f>
        <v>2860294597</v>
      </c>
      <c r="D333" s="7">
        <v>50737.83</v>
      </c>
      <c r="E333" s="8">
        <v>5.84</v>
      </c>
    </row>
    <row r="334" spans="1:5" x14ac:dyDescent="0.25">
      <c r="A334" s="5" t="s">
        <v>354</v>
      </c>
      <c r="B334" s="6" t="s">
        <v>107</v>
      </c>
      <c r="C334" s="6">
        <f>HYPERLINK("https://uzao.dolgi.msk.ru/account/2860295856/", 2860295856)</f>
        <v>2860295856</v>
      </c>
      <c r="D334" s="7">
        <v>221597.3</v>
      </c>
      <c r="E334" s="8">
        <v>26.7</v>
      </c>
    </row>
    <row r="335" spans="1:5" x14ac:dyDescent="0.25">
      <c r="A335" s="5" t="s">
        <v>354</v>
      </c>
      <c r="B335" s="6" t="s">
        <v>114</v>
      </c>
      <c r="C335" s="6">
        <f>HYPERLINK("https://uzao.dolgi.msk.ru/account/2860296349/", 2860296349)</f>
        <v>2860296349</v>
      </c>
      <c r="D335" s="7">
        <v>47562.06</v>
      </c>
      <c r="E335" s="8">
        <v>3.92</v>
      </c>
    </row>
    <row r="336" spans="1:5" x14ac:dyDescent="0.25">
      <c r="A336" s="5" t="s">
        <v>354</v>
      </c>
      <c r="B336" s="6" t="s">
        <v>243</v>
      </c>
      <c r="C336" s="6">
        <f>HYPERLINK("https://uzao.dolgi.msk.ru/account/2860300942/", 2860300942)</f>
        <v>2860300942</v>
      </c>
      <c r="D336" s="7">
        <v>45051.24</v>
      </c>
      <c r="E336" s="8">
        <v>6.15</v>
      </c>
    </row>
    <row r="337" spans="1:5" x14ac:dyDescent="0.25">
      <c r="A337" s="5" t="s">
        <v>354</v>
      </c>
      <c r="B337" s="6" t="s">
        <v>261</v>
      </c>
      <c r="C337" s="6">
        <f>HYPERLINK("https://uzao.dolgi.msk.ru/account/2860303473/", 2860303473)</f>
        <v>2860303473</v>
      </c>
      <c r="D337" s="7">
        <v>797798.25</v>
      </c>
      <c r="E337" s="8">
        <v>85.79</v>
      </c>
    </row>
    <row r="338" spans="1:5" x14ac:dyDescent="0.25">
      <c r="A338" s="5" t="s">
        <v>355</v>
      </c>
      <c r="B338" s="6" t="s">
        <v>8</v>
      </c>
      <c r="C338" s="6">
        <f>HYPERLINK("https://uzao.dolgi.msk.ru/account/2860244733/", 2860244733)</f>
        <v>2860244733</v>
      </c>
      <c r="D338" s="7">
        <v>81626.64</v>
      </c>
      <c r="E338" s="8">
        <v>30.14</v>
      </c>
    </row>
    <row r="339" spans="1:5" x14ac:dyDescent="0.25">
      <c r="A339" s="5" t="s">
        <v>355</v>
      </c>
      <c r="B339" s="6" t="s">
        <v>47</v>
      </c>
      <c r="C339" s="6">
        <f>HYPERLINK("https://uzao.dolgi.msk.ru/account/2860239088/", 2860239088)</f>
        <v>2860239088</v>
      </c>
      <c r="D339" s="7">
        <v>75977.240000000005</v>
      </c>
      <c r="E339" s="8">
        <v>13.53</v>
      </c>
    </row>
    <row r="340" spans="1:5" x14ac:dyDescent="0.25">
      <c r="A340" s="5" t="s">
        <v>355</v>
      </c>
      <c r="B340" s="6" t="s">
        <v>62</v>
      </c>
      <c r="C340" s="6">
        <f>HYPERLINK("https://uzao.dolgi.msk.ru/account/2860241823/", 2860241823)</f>
        <v>2860241823</v>
      </c>
      <c r="D340" s="7">
        <v>262880</v>
      </c>
      <c r="E340" s="8">
        <v>20.04</v>
      </c>
    </row>
    <row r="341" spans="1:5" x14ac:dyDescent="0.25">
      <c r="A341" s="5" t="s">
        <v>355</v>
      </c>
      <c r="B341" s="6" t="s">
        <v>62</v>
      </c>
      <c r="C341" s="6">
        <f>HYPERLINK("https://uzao.dolgi.msk.ru/account/2861402684/", 2861402684)</f>
        <v>2861402684</v>
      </c>
      <c r="D341" s="7">
        <v>217310.38</v>
      </c>
      <c r="E341" s="8">
        <v>30.07</v>
      </c>
    </row>
    <row r="342" spans="1:5" x14ac:dyDescent="0.25">
      <c r="A342" s="5" t="s">
        <v>356</v>
      </c>
      <c r="B342" s="6" t="s">
        <v>9</v>
      </c>
      <c r="C342" s="6">
        <f>HYPERLINK("https://uzao.dolgi.msk.ru/account/2860310155/", 2860310155)</f>
        <v>2860310155</v>
      </c>
      <c r="D342" s="7">
        <v>71434.679999999993</v>
      </c>
      <c r="E342" s="8">
        <v>15.73</v>
      </c>
    </row>
    <row r="343" spans="1:5" x14ac:dyDescent="0.25">
      <c r="A343" s="5" t="s">
        <v>356</v>
      </c>
      <c r="B343" s="6" t="s">
        <v>19</v>
      </c>
      <c r="C343" s="6">
        <f>HYPERLINK("https://uzao.dolgi.msk.ru/account/2860310913/", 2860310913)</f>
        <v>2860310913</v>
      </c>
      <c r="D343" s="7">
        <v>50151.23</v>
      </c>
      <c r="E343" s="8">
        <v>10.210000000000001</v>
      </c>
    </row>
    <row r="344" spans="1:5" x14ac:dyDescent="0.25">
      <c r="A344" s="5" t="s">
        <v>356</v>
      </c>
      <c r="B344" s="6" t="s">
        <v>23</v>
      </c>
      <c r="C344" s="6">
        <f>HYPERLINK("https://uzao.dolgi.msk.ru/account/2860311166/", 2860311166)</f>
        <v>2860311166</v>
      </c>
      <c r="D344" s="7">
        <v>86411.56</v>
      </c>
      <c r="E344" s="8">
        <v>14.47</v>
      </c>
    </row>
    <row r="345" spans="1:5" x14ac:dyDescent="0.25">
      <c r="A345" s="5" t="s">
        <v>356</v>
      </c>
      <c r="B345" s="6" t="s">
        <v>45</v>
      </c>
      <c r="C345" s="6">
        <f>HYPERLINK("https://uzao.dolgi.msk.ru/account/2860312863/", 2860312863)</f>
        <v>2860312863</v>
      </c>
      <c r="D345" s="7">
        <v>366715.14</v>
      </c>
      <c r="E345" s="8">
        <v>58.33</v>
      </c>
    </row>
    <row r="346" spans="1:5" x14ac:dyDescent="0.25">
      <c r="A346" s="5" t="s">
        <v>356</v>
      </c>
      <c r="B346" s="6" t="s">
        <v>50</v>
      </c>
      <c r="C346" s="6">
        <f>HYPERLINK("https://uzao.dolgi.msk.ru/account/2860313188/", 2860313188)</f>
        <v>2860313188</v>
      </c>
      <c r="D346" s="7">
        <v>453038.38</v>
      </c>
      <c r="E346" s="8">
        <v>44.06</v>
      </c>
    </row>
    <row r="347" spans="1:5" x14ac:dyDescent="0.25">
      <c r="A347" s="5" t="s">
        <v>356</v>
      </c>
      <c r="B347" s="6" t="s">
        <v>52</v>
      </c>
      <c r="C347" s="6">
        <f>HYPERLINK("https://uzao.dolgi.msk.ru/account/2860313348/", 2860313348)</f>
        <v>2860313348</v>
      </c>
      <c r="D347" s="7">
        <v>71851.73</v>
      </c>
      <c r="E347" s="8">
        <v>2.93</v>
      </c>
    </row>
    <row r="348" spans="1:5" x14ac:dyDescent="0.25">
      <c r="A348" s="5" t="s">
        <v>357</v>
      </c>
      <c r="B348" s="6" t="s">
        <v>7</v>
      </c>
      <c r="C348" s="6">
        <f>HYPERLINK("https://uzao.dolgi.msk.ru/account/2860315247/", 2860315247)</f>
        <v>2860315247</v>
      </c>
      <c r="D348" s="7">
        <v>310519.24</v>
      </c>
      <c r="E348" s="8">
        <v>278.44</v>
      </c>
    </row>
    <row r="349" spans="1:5" x14ac:dyDescent="0.25">
      <c r="A349" s="5" t="s">
        <v>357</v>
      </c>
      <c r="B349" s="6" t="s">
        <v>19</v>
      </c>
      <c r="C349" s="6">
        <f>HYPERLINK("https://uzao.dolgi.msk.ru/account/2860316194/", 2860316194)</f>
        <v>2860316194</v>
      </c>
      <c r="D349" s="7">
        <v>50327.22</v>
      </c>
      <c r="E349" s="8">
        <v>6.76</v>
      </c>
    </row>
    <row r="350" spans="1:5" x14ac:dyDescent="0.25">
      <c r="A350" s="5" t="s">
        <v>357</v>
      </c>
      <c r="B350" s="6" t="s">
        <v>68</v>
      </c>
      <c r="C350" s="6">
        <f>HYPERLINK("https://uzao.dolgi.msk.ru/account/2860319416/", 2860319416)</f>
        <v>2860319416</v>
      </c>
      <c r="D350" s="7">
        <v>246501.13</v>
      </c>
      <c r="E350" s="8">
        <v>25.45</v>
      </c>
    </row>
    <row r="351" spans="1:5" x14ac:dyDescent="0.25">
      <c r="A351" s="5" t="s">
        <v>357</v>
      </c>
      <c r="B351" s="6" t="s">
        <v>73</v>
      </c>
      <c r="C351" s="6">
        <f>HYPERLINK("https://uzao.dolgi.msk.ru/account/2860319782/", 2860319782)</f>
        <v>2860319782</v>
      </c>
      <c r="D351" s="7">
        <v>66262.34</v>
      </c>
      <c r="E351" s="8">
        <v>15.69</v>
      </c>
    </row>
    <row r="352" spans="1:5" x14ac:dyDescent="0.25">
      <c r="A352" s="5" t="s">
        <v>358</v>
      </c>
      <c r="B352" s="6" t="s">
        <v>23</v>
      </c>
      <c r="C352" s="6">
        <f>HYPERLINK("https://uzao.dolgi.msk.ru/account/2860321508/", 2860321508)</f>
        <v>2860321508</v>
      </c>
      <c r="D352" s="7">
        <v>54114.34</v>
      </c>
      <c r="E352" s="8">
        <v>10.48</v>
      </c>
    </row>
    <row r="353" spans="1:5" x14ac:dyDescent="0.25">
      <c r="A353" s="5" t="s">
        <v>359</v>
      </c>
      <c r="B353" s="6" t="s">
        <v>26</v>
      </c>
      <c r="C353" s="6">
        <f>HYPERLINK("https://uzao.dolgi.msk.ru/account/2860778014/", 2860778014)</f>
        <v>2860778014</v>
      </c>
      <c r="D353" s="7">
        <v>272920.67</v>
      </c>
      <c r="E353" s="8">
        <v>44.12</v>
      </c>
    </row>
    <row r="354" spans="1:5" x14ac:dyDescent="0.25">
      <c r="A354" s="5" t="s">
        <v>359</v>
      </c>
      <c r="B354" s="6" t="s">
        <v>62</v>
      </c>
      <c r="C354" s="6">
        <f>HYPERLINK("https://uzao.dolgi.msk.ru/account/2860780069/", 2860780069)</f>
        <v>2860780069</v>
      </c>
      <c r="D354" s="7">
        <v>127828.37</v>
      </c>
      <c r="E354" s="8">
        <v>8.0500000000000007</v>
      </c>
    </row>
    <row r="355" spans="1:5" x14ac:dyDescent="0.25">
      <c r="A355" s="5" t="s">
        <v>359</v>
      </c>
      <c r="B355" s="6" t="s">
        <v>160</v>
      </c>
      <c r="C355" s="6">
        <f>HYPERLINK("https://uzao.dolgi.msk.ru/account/2860783833/", 2860783833)</f>
        <v>2860783833</v>
      </c>
      <c r="D355" s="7">
        <v>96951.53</v>
      </c>
      <c r="E355" s="8">
        <v>17.63</v>
      </c>
    </row>
    <row r="356" spans="1:5" x14ac:dyDescent="0.25">
      <c r="A356" s="5" t="s">
        <v>359</v>
      </c>
      <c r="B356" s="6" t="s">
        <v>165</v>
      </c>
      <c r="C356" s="6">
        <f>HYPERLINK("https://uzao.dolgi.msk.ru/account/2860784481/", 2860784481)</f>
        <v>2860784481</v>
      </c>
      <c r="D356" s="7">
        <v>209275.64</v>
      </c>
      <c r="E356" s="8">
        <v>52.26</v>
      </c>
    </row>
    <row r="357" spans="1:5" x14ac:dyDescent="0.25">
      <c r="A357" s="5" t="s">
        <v>359</v>
      </c>
      <c r="B357" s="6" t="s">
        <v>192</v>
      </c>
      <c r="C357" s="6">
        <f>HYPERLINK("https://uzao.dolgi.msk.ru/account/2860786233/", 2860786233)</f>
        <v>2860786233</v>
      </c>
      <c r="D357" s="7">
        <v>230070.25</v>
      </c>
      <c r="E357" s="8">
        <v>25.41</v>
      </c>
    </row>
    <row r="358" spans="1:5" x14ac:dyDescent="0.25">
      <c r="A358" s="5" t="s">
        <v>359</v>
      </c>
      <c r="B358" s="6" t="s">
        <v>195</v>
      </c>
      <c r="C358" s="6">
        <f>HYPERLINK("https://uzao.dolgi.msk.ru/account/2860786516/", 2860786516)</f>
        <v>2860786516</v>
      </c>
      <c r="D358" s="7">
        <v>59392.98</v>
      </c>
      <c r="E358" s="8">
        <v>6.42</v>
      </c>
    </row>
    <row r="359" spans="1:5" x14ac:dyDescent="0.25">
      <c r="A359" s="5" t="s">
        <v>359</v>
      </c>
      <c r="B359" s="6" t="s">
        <v>224</v>
      </c>
      <c r="C359" s="6">
        <f>HYPERLINK("https://uzao.dolgi.msk.ru/account/2860793011/", 2860793011)</f>
        <v>2860793011</v>
      </c>
      <c r="D359" s="7">
        <v>212814.23</v>
      </c>
      <c r="E359" s="8">
        <v>21.62</v>
      </c>
    </row>
    <row r="360" spans="1:5" x14ac:dyDescent="0.25">
      <c r="A360" s="5" t="s">
        <v>359</v>
      </c>
      <c r="B360" s="6" t="s">
        <v>241</v>
      </c>
      <c r="C360" s="6">
        <f>HYPERLINK("https://uzao.dolgi.msk.ru/account/2860794786/", 2860794786)</f>
        <v>2860794786</v>
      </c>
      <c r="D360" s="7">
        <v>353671.63</v>
      </c>
      <c r="E360" s="8">
        <v>20.38</v>
      </c>
    </row>
    <row r="361" spans="1:5" x14ac:dyDescent="0.25">
      <c r="A361" s="5" t="s">
        <v>359</v>
      </c>
      <c r="B361" s="6" t="s">
        <v>252</v>
      </c>
      <c r="C361" s="6">
        <f>HYPERLINK("https://uzao.dolgi.msk.ru/account/2860797071/", 2860797071)</f>
        <v>2860797071</v>
      </c>
      <c r="D361" s="7">
        <v>134599.29</v>
      </c>
      <c r="E361" s="8">
        <v>18.77</v>
      </c>
    </row>
    <row r="362" spans="1:5" x14ac:dyDescent="0.25">
      <c r="A362" s="5" t="s">
        <v>359</v>
      </c>
      <c r="B362" s="6" t="s">
        <v>264</v>
      </c>
      <c r="C362" s="6">
        <f>HYPERLINK("https://uzao.dolgi.msk.ru/account/2860797872/", 2860797872)</f>
        <v>2860797872</v>
      </c>
      <c r="D362" s="7">
        <v>121290.26</v>
      </c>
      <c r="E362" s="8">
        <v>17.27</v>
      </c>
    </row>
    <row r="363" spans="1:5" x14ac:dyDescent="0.25">
      <c r="A363" s="5" t="s">
        <v>359</v>
      </c>
      <c r="B363" s="6" t="s">
        <v>264</v>
      </c>
      <c r="C363" s="6">
        <f>HYPERLINK("https://uzao.dolgi.msk.ru/account/2860797901/", 2860797901)</f>
        <v>2860797901</v>
      </c>
      <c r="D363" s="7">
        <v>59697.14</v>
      </c>
      <c r="E363" s="8">
        <v>16.37</v>
      </c>
    </row>
    <row r="364" spans="1:5" x14ac:dyDescent="0.25">
      <c r="A364" s="5" t="s">
        <v>360</v>
      </c>
      <c r="B364" s="6" t="s">
        <v>361</v>
      </c>
      <c r="C364" s="6">
        <f>HYPERLINK("https://uzao.dolgi.msk.ru/account/2861457992/", 2861457992)</f>
        <v>2861457992</v>
      </c>
      <c r="D364" s="7">
        <v>46264.5</v>
      </c>
      <c r="E364" s="8">
        <v>32.93</v>
      </c>
    </row>
    <row r="365" spans="1:5" x14ac:dyDescent="0.25">
      <c r="A365" s="5" t="s">
        <v>360</v>
      </c>
      <c r="B365" s="6" t="s">
        <v>8</v>
      </c>
      <c r="C365" s="6">
        <f>HYPERLINK("https://uzao.dolgi.msk.ru/account/2861458039/", 2861458039)</f>
        <v>2861458039</v>
      </c>
      <c r="D365" s="7">
        <v>50276.7</v>
      </c>
      <c r="E365" s="8">
        <v>55.89</v>
      </c>
    </row>
    <row r="366" spans="1:5" x14ac:dyDescent="0.25">
      <c r="A366" s="5" t="s">
        <v>360</v>
      </c>
      <c r="B366" s="6" t="s">
        <v>17</v>
      </c>
      <c r="C366" s="6">
        <f>HYPERLINK("https://uzao.dolgi.msk.ru/account/2861458143/", 2861458143)</f>
        <v>2861458143</v>
      </c>
      <c r="D366" s="7">
        <v>51813.81</v>
      </c>
      <c r="E366" s="8">
        <v>43.96</v>
      </c>
    </row>
    <row r="367" spans="1:5" x14ac:dyDescent="0.25">
      <c r="A367" s="5" t="s">
        <v>360</v>
      </c>
      <c r="B367" s="6" t="s">
        <v>23</v>
      </c>
      <c r="C367" s="6">
        <f>HYPERLINK("https://uzao.dolgi.msk.ru/account/2861458215/", 2861458215)</f>
        <v>2861458215</v>
      </c>
      <c r="D367" s="7">
        <v>73886.850000000006</v>
      </c>
      <c r="E367" s="8">
        <v>55.89</v>
      </c>
    </row>
    <row r="368" spans="1:5" x14ac:dyDescent="0.25">
      <c r="A368" s="5" t="s">
        <v>360</v>
      </c>
      <c r="B368" s="6" t="s">
        <v>38</v>
      </c>
      <c r="C368" s="6">
        <f>HYPERLINK("https://uzao.dolgi.msk.ru/account/2861458397/", 2861458397)</f>
        <v>2861458397</v>
      </c>
      <c r="D368" s="7">
        <v>50066.01</v>
      </c>
      <c r="E368" s="8">
        <v>55.89</v>
      </c>
    </row>
    <row r="369" spans="1:5" x14ac:dyDescent="0.25">
      <c r="A369" s="5" t="s">
        <v>360</v>
      </c>
      <c r="B369" s="6" t="s">
        <v>53</v>
      </c>
      <c r="C369" s="6">
        <f>HYPERLINK("https://uzao.dolgi.msk.ru/account/2861458581/", 2861458581)</f>
        <v>2861458581</v>
      </c>
      <c r="D369" s="7">
        <v>50382.15</v>
      </c>
      <c r="E369" s="8">
        <v>55.89</v>
      </c>
    </row>
    <row r="370" spans="1:5" x14ac:dyDescent="0.25">
      <c r="A370" s="5" t="s">
        <v>360</v>
      </c>
      <c r="B370" s="6" t="s">
        <v>59</v>
      </c>
      <c r="C370" s="6">
        <f>HYPERLINK("https://uzao.dolgi.msk.ru/account/2861458661/", 2861458661)</f>
        <v>2861458661</v>
      </c>
      <c r="D370" s="7">
        <v>48454.13</v>
      </c>
      <c r="E370" s="8">
        <v>35.93</v>
      </c>
    </row>
    <row r="371" spans="1:5" x14ac:dyDescent="0.25">
      <c r="A371" s="5" t="s">
        <v>360</v>
      </c>
      <c r="B371" s="6" t="s">
        <v>62</v>
      </c>
      <c r="C371" s="6">
        <f>HYPERLINK("https://uzao.dolgi.msk.ru/account/2861458709/", 2861458709)</f>
        <v>2861458709</v>
      </c>
      <c r="D371" s="7">
        <v>50698.41</v>
      </c>
      <c r="E371" s="8">
        <v>55.89</v>
      </c>
    </row>
    <row r="372" spans="1:5" x14ac:dyDescent="0.25">
      <c r="A372" s="5" t="s">
        <v>360</v>
      </c>
      <c r="B372" s="6" t="s">
        <v>80</v>
      </c>
      <c r="C372" s="6">
        <f>HYPERLINK("https://uzao.dolgi.msk.ru/account/2861458928/", 2861458928)</f>
        <v>2861458928</v>
      </c>
      <c r="D372" s="7">
        <v>69776.13</v>
      </c>
      <c r="E372" s="8">
        <v>55.89</v>
      </c>
    </row>
    <row r="373" spans="1:5" x14ac:dyDescent="0.25">
      <c r="A373" s="5" t="s">
        <v>360</v>
      </c>
      <c r="B373" s="6" t="s">
        <v>83</v>
      </c>
      <c r="C373" s="6">
        <f>HYPERLINK("https://uzao.dolgi.msk.ru/account/2861458952/", 2861458952)</f>
        <v>2861458952</v>
      </c>
      <c r="D373" s="7">
        <v>73359.78</v>
      </c>
      <c r="E373" s="8">
        <v>55.89</v>
      </c>
    </row>
    <row r="374" spans="1:5" x14ac:dyDescent="0.25">
      <c r="A374" s="5" t="s">
        <v>360</v>
      </c>
      <c r="B374" s="6" t="s">
        <v>124</v>
      </c>
      <c r="C374" s="6">
        <f>HYPERLINK("https://uzao.dolgi.msk.ru/account/2861459015/", 2861459015)</f>
        <v>2861459015</v>
      </c>
      <c r="D374" s="7">
        <v>51225.36</v>
      </c>
      <c r="E374" s="8">
        <v>55.89</v>
      </c>
    </row>
    <row r="375" spans="1:5" x14ac:dyDescent="0.25">
      <c r="A375" s="5" t="s">
        <v>360</v>
      </c>
      <c r="B375" s="6" t="s">
        <v>126</v>
      </c>
      <c r="C375" s="6">
        <f>HYPERLINK("https://uzao.dolgi.msk.ru/account/2861459058/", 2861459058)</f>
        <v>2861459058</v>
      </c>
      <c r="D375" s="7">
        <v>60597.73</v>
      </c>
      <c r="E375" s="8">
        <v>45.57</v>
      </c>
    </row>
    <row r="376" spans="1:5" x14ac:dyDescent="0.25">
      <c r="A376" s="5" t="s">
        <v>360</v>
      </c>
      <c r="B376" s="6" t="s">
        <v>142</v>
      </c>
      <c r="C376" s="6">
        <f>HYPERLINK("https://uzao.dolgi.msk.ru/account/2861459306/", 2861459306)</f>
        <v>2861459306</v>
      </c>
      <c r="D376" s="7">
        <v>66867.12</v>
      </c>
      <c r="E376" s="8">
        <v>51.91</v>
      </c>
    </row>
    <row r="377" spans="1:5" x14ac:dyDescent="0.25">
      <c r="A377" s="5" t="s">
        <v>360</v>
      </c>
      <c r="B377" s="6" t="s">
        <v>144</v>
      </c>
      <c r="C377" s="6">
        <f>HYPERLINK("https://uzao.dolgi.msk.ru/account/2861459349/", 2861459349)</f>
        <v>2861459349</v>
      </c>
      <c r="D377" s="7">
        <v>61925.58</v>
      </c>
      <c r="E377" s="8">
        <v>55.09</v>
      </c>
    </row>
    <row r="378" spans="1:5" x14ac:dyDescent="0.25">
      <c r="A378" s="5" t="s">
        <v>360</v>
      </c>
      <c r="B378" s="6" t="s">
        <v>146</v>
      </c>
      <c r="C378" s="6">
        <f>HYPERLINK("https://uzao.dolgi.msk.ru/account/2861459365/", 2861459365)</f>
        <v>2861459365</v>
      </c>
      <c r="D378" s="7">
        <v>53139.33</v>
      </c>
      <c r="E378" s="8">
        <v>40.78</v>
      </c>
    </row>
    <row r="379" spans="1:5" x14ac:dyDescent="0.25">
      <c r="A379" s="5" t="s">
        <v>360</v>
      </c>
      <c r="B379" s="6" t="s">
        <v>158</v>
      </c>
      <c r="C379" s="6">
        <f>HYPERLINK("https://uzao.dolgi.msk.ru/account/2861459525/", 2861459525)</f>
        <v>2861459525</v>
      </c>
      <c r="D379" s="7">
        <v>50083.03</v>
      </c>
      <c r="E379" s="8">
        <v>54.08</v>
      </c>
    </row>
    <row r="380" spans="1:5" x14ac:dyDescent="0.25">
      <c r="A380" s="5" t="s">
        <v>360</v>
      </c>
      <c r="B380" s="6" t="s">
        <v>161</v>
      </c>
      <c r="C380" s="6">
        <f>HYPERLINK("https://uzao.dolgi.msk.ru/account/2861459568/", 2861459568)</f>
        <v>2861459568</v>
      </c>
      <c r="D380" s="7">
        <v>54292.800000000003</v>
      </c>
      <c r="E380" s="8">
        <v>40.78</v>
      </c>
    </row>
    <row r="381" spans="1:5" x14ac:dyDescent="0.25">
      <c r="A381" s="5" t="s">
        <v>360</v>
      </c>
      <c r="B381" s="6" t="s">
        <v>176</v>
      </c>
      <c r="C381" s="6">
        <f>HYPERLINK("https://uzao.dolgi.msk.ru/account/2860328726/", 2860328726)</f>
        <v>2860328726</v>
      </c>
      <c r="D381" s="7">
        <v>198086.32</v>
      </c>
      <c r="E381" s="8">
        <v>20.41</v>
      </c>
    </row>
    <row r="382" spans="1:5" x14ac:dyDescent="0.25">
      <c r="A382" s="5" t="s">
        <v>360</v>
      </c>
      <c r="B382" s="6" t="s">
        <v>105</v>
      </c>
      <c r="C382" s="6">
        <f>HYPERLINK("https://uzao.dolgi.msk.ru/account/2860334552/", 2860334552)</f>
        <v>2860334552</v>
      </c>
      <c r="D382" s="7">
        <v>278444.73</v>
      </c>
      <c r="E382" s="8">
        <v>18.18</v>
      </c>
    </row>
    <row r="383" spans="1:5" x14ac:dyDescent="0.25">
      <c r="A383" s="5" t="s">
        <v>360</v>
      </c>
      <c r="B383" s="6" t="s">
        <v>112</v>
      </c>
      <c r="C383" s="6">
        <f>HYPERLINK("https://uzao.dolgi.msk.ru/account/2860335897/", 2860335897)</f>
        <v>2860335897</v>
      </c>
      <c r="D383" s="7">
        <v>75389.69</v>
      </c>
      <c r="E383" s="8">
        <v>12.33</v>
      </c>
    </row>
    <row r="384" spans="1:5" x14ac:dyDescent="0.25">
      <c r="A384" s="5" t="s">
        <v>360</v>
      </c>
      <c r="B384" s="6" t="s">
        <v>218</v>
      </c>
      <c r="C384" s="6">
        <f>HYPERLINK("https://uzao.dolgi.msk.ru/account/2860337446/", 2860337446)</f>
        <v>2860337446</v>
      </c>
      <c r="D384" s="7">
        <v>47560.71</v>
      </c>
      <c r="E384" s="8">
        <v>9.41</v>
      </c>
    </row>
    <row r="385" spans="1:5" x14ac:dyDescent="0.25">
      <c r="A385" s="5" t="s">
        <v>360</v>
      </c>
      <c r="B385" s="6" t="s">
        <v>220</v>
      </c>
      <c r="C385" s="6">
        <f>HYPERLINK("https://uzao.dolgi.msk.ru/account/2860337649/", 2860337649)</f>
        <v>2860337649</v>
      </c>
      <c r="D385" s="7">
        <v>82370.38</v>
      </c>
      <c r="E385" s="8">
        <v>19.760000000000002</v>
      </c>
    </row>
    <row r="386" spans="1:5" x14ac:dyDescent="0.25">
      <c r="A386" s="5" t="s">
        <v>360</v>
      </c>
      <c r="B386" s="6" t="s">
        <v>223</v>
      </c>
      <c r="C386" s="6">
        <f>HYPERLINK("https://uzao.dolgi.msk.ru/account/2860337702/", 2860337702)</f>
        <v>2860337702</v>
      </c>
      <c r="D386" s="7">
        <v>67409.83</v>
      </c>
      <c r="E386" s="8">
        <v>12.54</v>
      </c>
    </row>
    <row r="387" spans="1:5" x14ac:dyDescent="0.25">
      <c r="A387" s="5" t="s">
        <v>360</v>
      </c>
      <c r="B387" s="6" t="s">
        <v>239</v>
      </c>
      <c r="C387" s="6">
        <f>HYPERLINK("https://uzao.dolgi.msk.ru/account/2860339628/", 2860339628)</f>
        <v>2860339628</v>
      </c>
      <c r="D387" s="7">
        <v>52209.5</v>
      </c>
      <c r="E387" s="8">
        <v>5.97</v>
      </c>
    </row>
    <row r="388" spans="1:5" x14ac:dyDescent="0.25">
      <c r="A388" s="5" t="s">
        <v>360</v>
      </c>
      <c r="B388" s="6" t="s">
        <v>249</v>
      </c>
      <c r="C388" s="6">
        <f>HYPERLINK("https://uzao.dolgi.msk.ru/account/2860341197/", 2860341197)</f>
        <v>2860341197</v>
      </c>
      <c r="D388" s="7">
        <v>48042.84</v>
      </c>
      <c r="E388" s="8">
        <v>13.06</v>
      </c>
    </row>
    <row r="389" spans="1:5" x14ac:dyDescent="0.25">
      <c r="A389" s="5" t="s">
        <v>360</v>
      </c>
      <c r="B389" s="6" t="s">
        <v>261</v>
      </c>
      <c r="C389" s="6">
        <f>HYPERLINK("https://uzao.dolgi.msk.ru/account/2860342704/", 2860342704)</f>
        <v>2860342704</v>
      </c>
      <c r="D389" s="7">
        <v>59554.99</v>
      </c>
      <c r="E389" s="8">
        <v>8.31</v>
      </c>
    </row>
    <row r="390" spans="1:5" x14ac:dyDescent="0.25">
      <c r="A390" s="5" t="s">
        <v>362</v>
      </c>
      <c r="B390" s="6" t="s">
        <v>5</v>
      </c>
      <c r="C390" s="6">
        <f>HYPERLINK("https://uzao.dolgi.msk.ru/account/2860801667/", 2860801667)</f>
        <v>2860801667</v>
      </c>
      <c r="D390" s="7">
        <v>91611.69</v>
      </c>
      <c r="E390" s="8">
        <v>6.04</v>
      </c>
    </row>
    <row r="391" spans="1:5" x14ac:dyDescent="0.25">
      <c r="A391" s="5" t="s">
        <v>362</v>
      </c>
      <c r="B391" s="6" t="s">
        <v>69</v>
      </c>
      <c r="C391" s="6">
        <f>HYPERLINK("https://uzao.dolgi.msk.ru/account/2860805254/", 2860805254)</f>
        <v>2860805254</v>
      </c>
      <c r="D391" s="7">
        <v>877286.9</v>
      </c>
      <c r="E391" s="8">
        <v>51.38</v>
      </c>
    </row>
    <row r="392" spans="1:5" x14ac:dyDescent="0.25">
      <c r="A392" s="5" t="s">
        <v>363</v>
      </c>
      <c r="B392" s="6" t="s">
        <v>12</v>
      </c>
      <c r="C392" s="6">
        <f>HYPERLINK("https://uzao.dolgi.msk.ru/account/2860807284/", 2860807284)</f>
        <v>2860807284</v>
      </c>
      <c r="D392" s="7">
        <v>135021.96</v>
      </c>
      <c r="E392" s="8">
        <v>14.93</v>
      </c>
    </row>
    <row r="393" spans="1:5" x14ac:dyDescent="0.25">
      <c r="A393" s="5" t="s">
        <v>363</v>
      </c>
      <c r="B393" s="6" t="s">
        <v>41</v>
      </c>
      <c r="C393" s="6">
        <f>HYPERLINK("https://uzao.dolgi.msk.ru/account/2860809108/", 2860809108)</f>
        <v>2860809108</v>
      </c>
      <c r="D393" s="7">
        <v>150941.26</v>
      </c>
      <c r="E393" s="8">
        <v>25.48</v>
      </c>
    </row>
    <row r="394" spans="1:5" x14ac:dyDescent="0.25">
      <c r="A394" s="5" t="s">
        <v>363</v>
      </c>
      <c r="B394" s="6" t="s">
        <v>62</v>
      </c>
      <c r="C394" s="6">
        <f>HYPERLINK("https://uzao.dolgi.msk.ru/account/2860809992/", 2860809992)</f>
        <v>2860809992</v>
      </c>
      <c r="D394" s="7">
        <v>66382.460000000006</v>
      </c>
      <c r="E394" s="8">
        <v>5.79</v>
      </c>
    </row>
    <row r="395" spans="1:5" x14ac:dyDescent="0.25">
      <c r="A395" s="5" t="s">
        <v>363</v>
      </c>
      <c r="B395" s="6" t="s">
        <v>63</v>
      </c>
      <c r="C395" s="6">
        <f>HYPERLINK("https://uzao.dolgi.msk.ru/account/2860810037/", 2860810037)</f>
        <v>2860810037</v>
      </c>
      <c r="D395" s="7">
        <v>120580.72</v>
      </c>
      <c r="E395" s="8">
        <v>15.86</v>
      </c>
    </row>
    <row r="396" spans="1:5" x14ac:dyDescent="0.25">
      <c r="A396" s="5" t="s">
        <v>363</v>
      </c>
      <c r="B396" s="6" t="s">
        <v>148</v>
      </c>
      <c r="C396" s="6">
        <f>HYPERLINK("https://uzao.dolgi.msk.ru/account/2860813246/", 2860813246)</f>
        <v>2860813246</v>
      </c>
      <c r="D396" s="7">
        <v>197735.54</v>
      </c>
      <c r="E396" s="8">
        <v>26.01</v>
      </c>
    </row>
    <row r="397" spans="1:5" x14ac:dyDescent="0.25">
      <c r="A397" s="5" t="s">
        <v>364</v>
      </c>
      <c r="B397" s="6" t="s">
        <v>21</v>
      </c>
      <c r="C397" s="6">
        <f>HYPERLINK("https://uzao.dolgi.msk.ru/account/2860814812/", 2860814812)</f>
        <v>2860814812</v>
      </c>
      <c r="D397" s="7">
        <v>248880.89</v>
      </c>
      <c r="E397" s="8">
        <v>18.5</v>
      </c>
    </row>
    <row r="398" spans="1:5" x14ac:dyDescent="0.25">
      <c r="A398" s="5" t="s">
        <v>364</v>
      </c>
      <c r="B398" s="6" t="s">
        <v>73</v>
      </c>
      <c r="C398" s="6">
        <f>HYPERLINK("https://uzao.dolgi.msk.ru/account/2860817001/", 2860817001)</f>
        <v>2860817001</v>
      </c>
      <c r="D398" s="7">
        <v>137965.78</v>
      </c>
      <c r="E398" s="8">
        <v>17.28</v>
      </c>
    </row>
    <row r="399" spans="1:5" x14ac:dyDescent="0.25">
      <c r="A399" s="5" t="s">
        <v>365</v>
      </c>
      <c r="B399" s="6" t="s">
        <v>124</v>
      </c>
      <c r="C399" s="6">
        <f>HYPERLINK("https://uzao.dolgi.msk.ru/account/2860350958/", 2860350958)</f>
        <v>2860350958</v>
      </c>
      <c r="D399" s="7">
        <v>1327409.6599999999</v>
      </c>
      <c r="E399" s="8">
        <v>61.85</v>
      </c>
    </row>
    <row r="400" spans="1:5" x14ac:dyDescent="0.25">
      <c r="A400" s="5" t="s">
        <v>365</v>
      </c>
      <c r="B400" s="6" t="s">
        <v>175</v>
      </c>
      <c r="C400" s="6">
        <f>HYPERLINK("https://uzao.dolgi.msk.ru/account/2860355169/", 2860355169)</f>
        <v>2860355169</v>
      </c>
      <c r="D400" s="7">
        <v>207160.37</v>
      </c>
      <c r="E400" s="8">
        <v>25.32</v>
      </c>
    </row>
    <row r="401" spans="1:5" x14ac:dyDescent="0.25">
      <c r="A401" s="5" t="s">
        <v>365</v>
      </c>
      <c r="B401" s="6" t="s">
        <v>175</v>
      </c>
      <c r="C401" s="6">
        <f>HYPERLINK("https://uzao.dolgi.msk.ru/account/2860355257/", 2860355257)</f>
        <v>2860355257</v>
      </c>
      <c r="D401" s="7">
        <v>88242.23</v>
      </c>
      <c r="E401" s="8">
        <v>12.69</v>
      </c>
    </row>
    <row r="402" spans="1:5" x14ac:dyDescent="0.25">
      <c r="A402" s="5" t="s">
        <v>365</v>
      </c>
      <c r="B402" s="6" t="s">
        <v>191</v>
      </c>
      <c r="C402" s="6">
        <f>HYPERLINK("https://uzao.dolgi.msk.ru/account/2860357105/", 2860357105)</f>
        <v>2860357105</v>
      </c>
      <c r="D402" s="7">
        <v>54606.49</v>
      </c>
      <c r="E402" s="8">
        <v>5.88</v>
      </c>
    </row>
    <row r="403" spans="1:5" x14ac:dyDescent="0.25">
      <c r="A403" s="5" t="s">
        <v>365</v>
      </c>
      <c r="B403" s="6" t="s">
        <v>100</v>
      </c>
      <c r="C403" s="6">
        <f>HYPERLINK("https://uzao.dolgi.msk.ru/account/2860360398/", 2860360398)</f>
        <v>2860360398</v>
      </c>
      <c r="D403" s="7">
        <v>159453.20000000001</v>
      </c>
      <c r="E403" s="8">
        <v>27.02</v>
      </c>
    </row>
    <row r="404" spans="1:5" x14ac:dyDescent="0.25">
      <c r="A404" s="5" t="s">
        <v>365</v>
      </c>
      <c r="B404" s="6" t="s">
        <v>116</v>
      </c>
      <c r="C404" s="6">
        <f>HYPERLINK("https://uzao.dolgi.msk.ru/account/2860363564/", 2860363564)</f>
        <v>2860363564</v>
      </c>
      <c r="D404" s="7">
        <v>67457.17</v>
      </c>
      <c r="E404" s="8">
        <v>9.4499999999999993</v>
      </c>
    </row>
    <row r="405" spans="1:5" x14ac:dyDescent="0.25">
      <c r="A405" s="5" t="s">
        <v>365</v>
      </c>
      <c r="B405" s="6" t="s">
        <v>226</v>
      </c>
      <c r="C405" s="6">
        <f>HYPERLINK("https://uzao.dolgi.msk.ru/account/2860365674/", 2860365674)</f>
        <v>2860365674</v>
      </c>
      <c r="D405" s="7">
        <v>164379.24</v>
      </c>
      <c r="E405" s="8">
        <v>23.24</v>
      </c>
    </row>
    <row r="406" spans="1:5" x14ac:dyDescent="0.25">
      <c r="A406" s="5" t="s">
        <v>365</v>
      </c>
      <c r="B406" s="6" t="s">
        <v>242</v>
      </c>
      <c r="C406" s="6">
        <f>HYPERLINK("https://uzao.dolgi.msk.ru/account/2860367346/", 2860367346)</f>
        <v>2860367346</v>
      </c>
      <c r="D406" s="7">
        <v>108203.36</v>
      </c>
      <c r="E406" s="8">
        <v>16.399999999999999</v>
      </c>
    </row>
    <row r="407" spans="1:5" x14ac:dyDescent="0.25">
      <c r="A407" s="5" t="s">
        <v>365</v>
      </c>
      <c r="B407" s="6" t="s">
        <v>250</v>
      </c>
      <c r="C407" s="6">
        <f>HYPERLINK("https://uzao.dolgi.msk.ru/account/2860369149/", 2860369149)</f>
        <v>2860369149</v>
      </c>
      <c r="D407" s="7">
        <v>170934.33</v>
      </c>
      <c r="E407" s="8">
        <v>80.3</v>
      </c>
    </row>
    <row r="408" spans="1:5" x14ac:dyDescent="0.25">
      <c r="A408" s="5" t="s">
        <v>365</v>
      </c>
      <c r="B408" s="6" t="s">
        <v>262</v>
      </c>
      <c r="C408" s="6">
        <f>HYPERLINK("https://uzao.dolgi.msk.ru/account/2860370166/", 2860370166)</f>
        <v>2860370166</v>
      </c>
      <c r="D408" s="7">
        <v>142903.79</v>
      </c>
      <c r="E408" s="8">
        <v>18.850000000000001</v>
      </c>
    </row>
    <row r="409" spans="1:5" x14ac:dyDescent="0.25">
      <c r="A409" s="5" t="s">
        <v>366</v>
      </c>
      <c r="B409" s="6" t="s">
        <v>40</v>
      </c>
      <c r="C409" s="6">
        <f>HYPERLINK("https://uzao.dolgi.msk.ru/account/2860757125/", 2860757125)</f>
        <v>2860757125</v>
      </c>
      <c r="D409" s="7">
        <v>200536.81</v>
      </c>
      <c r="E409" s="8">
        <v>22.38</v>
      </c>
    </row>
    <row r="410" spans="1:5" x14ac:dyDescent="0.25">
      <c r="A410" s="5" t="s">
        <v>366</v>
      </c>
      <c r="B410" s="6" t="s">
        <v>72</v>
      </c>
      <c r="C410" s="6">
        <f>HYPERLINK("https://uzao.dolgi.msk.ru/account/2860758566/", 2860758566)</f>
        <v>2860758566</v>
      </c>
      <c r="D410" s="7">
        <v>52243.3</v>
      </c>
      <c r="E410" s="8">
        <v>8.2799999999999994</v>
      </c>
    </row>
    <row r="411" spans="1:5" x14ac:dyDescent="0.25">
      <c r="A411" s="5" t="s">
        <v>366</v>
      </c>
      <c r="B411" s="6" t="s">
        <v>159</v>
      </c>
      <c r="C411" s="6">
        <f>HYPERLINK("https://uzao.dolgi.msk.ru/account/2860761749/", 2860761749)</f>
        <v>2860761749</v>
      </c>
      <c r="D411" s="7">
        <v>182483.89</v>
      </c>
      <c r="E411" s="8">
        <v>14.2</v>
      </c>
    </row>
    <row r="412" spans="1:5" x14ac:dyDescent="0.25">
      <c r="A412" s="5" t="s">
        <v>366</v>
      </c>
      <c r="B412" s="6" t="s">
        <v>177</v>
      </c>
      <c r="C412" s="6">
        <f>HYPERLINK("https://uzao.dolgi.msk.ru/account/2860762661/", 2860762661)</f>
        <v>2860762661</v>
      </c>
      <c r="D412" s="7">
        <v>74271.17</v>
      </c>
      <c r="E412" s="8">
        <v>33.74</v>
      </c>
    </row>
    <row r="413" spans="1:5" x14ac:dyDescent="0.25">
      <c r="A413" s="5" t="s">
        <v>366</v>
      </c>
      <c r="B413" s="6" t="s">
        <v>177</v>
      </c>
      <c r="C413" s="6">
        <f>HYPERLINK("https://uzao.dolgi.msk.ru/account/2861422052/", 2861422052)</f>
        <v>2861422052</v>
      </c>
      <c r="D413" s="7">
        <v>179157.35</v>
      </c>
      <c r="E413" s="8">
        <v>43.68</v>
      </c>
    </row>
    <row r="414" spans="1:5" x14ac:dyDescent="0.25">
      <c r="A414" s="5" t="s">
        <v>366</v>
      </c>
      <c r="B414" s="6" t="s">
        <v>184</v>
      </c>
      <c r="C414" s="6">
        <f>HYPERLINK("https://uzao.dolgi.msk.ru/account/2860763074/", 2860763074)</f>
        <v>2860763074</v>
      </c>
      <c r="D414" s="7">
        <v>84345.919999999998</v>
      </c>
      <c r="E414" s="8">
        <v>11.12</v>
      </c>
    </row>
    <row r="415" spans="1:5" x14ac:dyDescent="0.25">
      <c r="A415" s="5" t="s">
        <v>366</v>
      </c>
      <c r="B415" s="6" t="s">
        <v>199</v>
      </c>
      <c r="C415" s="6">
        <f>HYPERLINK("https://uzao.dolgi.msk.ru/account/2860764114/", 2860764114)</f>
        <v>2860764114</v>
      </c>
      <c r="D415" s="7">
        <v>122415.28</v>
      </c>
      <c r="E415" s="8">
        <v>33.72</v>
      </c>
    </row>
    <row r="416" spans="1:5" x14ac:dyDescent="0.25">
      <c r="A416" s="5" t="s">
        <v>366</v>
      </c>
      <c r="B416" s="6" t="s">
        <v>101</v>
      </c>
      <c r="C416" s="6">
        <f>HYPERLINK("https://uzao.dolgi.msk.ru/account/2860765803/", 2860765803)</f>
        <v>2860765803</v>
      </c>
      <c r="D416" s="7">
        <v>47998.3</v>
      </c>
      <c r="E416" s="8">
        <v>7.66</v>
      </c>
    </row>
    <row r="417" spans="1:5" x14ac:dyDescent="0.25">
      <c r="A417" s="5" t="s">
        <v>366</v>
      </c>
      <c r="B417" s="6" t="s">
        <v>109</v>
      </c>
      <c r="C417" s="6">
        <f>HYPERLINK("https://uzao.dolgi.msk.ru/account/2860767497/", 2860767497)</f>
        <v>2860767497</v>
      </c>
      <c r="D417" s="7">
        <v>46114.23</v>
      </c>
      <c r="E417" s="8">
        <v>5.13</v>
      </c>
    </row>
    <row r="418" spans="1:5" x14ac:dyDescent="0.25">
      <c r="A418" s="5" t="s">
        <v>366</v>
      </c>
      <c r="B418" s="6" t="s">
        <v>111</v>
      </c>
      <c r="C418" s="6">
        <f>HYPERLINK("https://uzao.dolgi.msk.ru/account/2860767614/", 2860767614)</f>
        <v>2860767614</v>
      </c>
      <c r="D418" s="7">
        <v>220956.74</v>
      </c>
      <c r="E418" s="8">
        <v>19.21</v>
      </c>
    </row>
    <row r="419" spans="1:5" x14ac:dyDescent="0.25">
      <c r="A419" s="5" t="s">
        <v>366</v>
      </c>
      <c r="B419" s="6" t="s">
        <v>230</v>
      </c>
      <c r="C419" s="6">
        <f>HYPERLINK("https://uzao.dolgi.msk.ru/account/2860770522/", 2860770522)</f>
        <v>2860770522</v>
      </c>
      <c r="D419" s="7">
        <v>187021.53</v>
      </c>
      <c r="E419" s="8">
        <v>24.52</v>
      </c>
    </row>
    <row r="420" spans="1:5" x14ac:dyDescent="0.25">
      <c r="A420" s="5" t="s">
        <v>367</v>
      </c>
      <c r="B420" s="6" t="s">
        <v>32</v>
      </c>
      <c r="C420" s="6">
        <f>HYPERLINK("https://uzao.dolgi.msk.ru/account/2860374132/", 2860374132)</f>
        <v>2860374132</v>
      </c>
      <c r="D420" s="7">
        <v>57163.17</v>
      </c>
      <c r="E420" s="8">
        <v>9.5399999999999991</v>
      </c>
    </row>
    <row r="421" spans="1:5" x14ac:dyDescent="0.25">
      <c r="A421" s="5" t="s">
        <v>367</v>
      </c>
      <c r="B421" s="6" t="s">
        <v>76</v>
      </c>
      <c r="C421" s="6">
        <f>HYPERLINK("https://uzao.dolgi.msk.ru/account/2860377114/", 2860377114)</f>
        <v>2860377114</v>
      </c>
      <c r="D421" s="7">
        <v>52592.800000000003</v>
      </c>
      <c r="E421" s="8">
        <v>6.1</v>
      </c>
    </row>
    <row r="422" spans="1:5" x14ac:dyDescent="0.25">
      <c r="A422" s="5" t="s">
        <v>367</v>
      </c>
      <c r="B422" s="6" t="s">
        <v>134</v>
      </c>
      <c r="C422" s="6">
        <f>HYPERLINK("https://uzao.dolgi.msk.ru/account/2860378248/", 2860378248)</f>
        <v>2860378248</v>
      </c>
      <c r="D422" s="7">
        <v>107107.48</v>
      </c>
      <c r="E422" s="8">
        <v>9.09</v>
      </c>
    </row>
    <row r="423" spans="1:5" x14ac:dyDescent="0.25">
      <c r="A423" s="5" t="s">
        <v>367</v>
      </c>
      <c r="B423" s="6" t="s">
        <v>152</v>
      </c>
      <c r="C423" s="6">
        <f>HYPERLINK("https://uzao.dolgi.msk.ru/account/2860379216/", 2860379216)</f>
        <v>2860379216</v>
      </c>
      <c r="D423" s="7">
        <v>68590.759999999995</v>
      </c>
      <c r="E423" s="8">
        <v>8.4700000000000006</v>
      </c>
    </row>
    <row r="424" spans="1:5" x14ac:dyDescent="0.25">
      <c r="A424" s="5" t="s">
        <v>367</v>
      </c>
      <c r="B424" s="6" t="s">
        <v>168</v>
      </c>
      <c r="C424" s="6">
        <f>HYPERLINK("https://uzao.dolgi.msk.ru/account/2860380102/", 2860380102)</f>
        <v>2860380102</v>
      </c>
      <c r="D424" s="7">
        <v>141028.16</v>
      </c>
      <c r="E424" s="8">
        <v>38.520000000000003</v>
      </c>
    </row>
    <row r="425" spans="1:5" x14ac:dyDescent="0.25">
      <c r="A425" s="5" t="s">
        <v>367</v>
      </c>
      <c r="B425" s="6" t="s">
        <v>200</v>
      </c>
      <c r="C425" s="6">
        <f>HYPERLINK("https://uzao.dolgi.msk.ru/account/2860382749/", 2860382749)</f>
        <v>2860382749</v>
      </c>
      <c r="D425" s="7">
        <v>569252.19999999995</v>
      </c>
      <c r="E425" s="8">
        <v>67.05</v>
      </c>
    </row>
    <row r="426" spans="1:5" x14ac:dyDescent="0.25">
      <c r="A426" s="5" t="s">
        <v>367</v>
      </c>
      <c r="B426" s="6" t="s">
        <v>108</v>
      </c>
      <c r="C426" s="6">
        <f>HYPERLINK("https://uzao.dolgi.msk.ru/account/2860386504/", 2860386504)</f>
        <v>2860386504</v>
      </c>
      <c r="D426" s="7">
        <v>215439.15</v>
      </c>
      <c r="E426" s="8">
        <v>17.920000000000002</v>
      </c>
    </row>
    <row r="427" spans="1:5" x14ac:dyDescent="0.25">
      <c r="A427" s="5" t="s">
        <v>367</v>
      </c>
      <c r="B427" s="6" t="s">
        <v>109</v>
      </c>
      <c r="C427" s="6">
        <f>HYPERLINK("https://uzao.dolgi.msk.ru/account/2860386619/", 2860386619)</f>
        <v>2860386619</v>
      </c>
      <c r="D427" s="7">
        <v>47554.07</v>
      </c>
      <c r="E427" s="8">
        <v>12.42</v>
      </c>
    </row>
    <row r="428" spans="1:5" x14ac:dyDescent="0.25">
      <c r="A428" s="5" t="s">
        <v>367</v>
      </c>
      <c r="B428" s="6" t="s">
        <v>207</v>
      </c>
      <c r="C428" s="6">
        <f>HYPERLINK("https://uzao.dolgi.msk.ru/account/2860387179/", 2860387179)</f>
        <v>2860387179</v>
      </c>
      <c r="D428" s="7">
        <v>499559.26</v>
      </c>
      <c r="E428" s="8">
        <v>72.349999999999994</v>
      </c>
    </row>
    <row r="429" spans="1:5" x14ac:dyDescent="0.25">
      <c r="A429" s="5" t="s">
        <v>367</v>
      </c>
      <c r="B429" s="6" t="s">
        <v>213</v>
      </c>
      <c r="C429" s="6">
        <f>HYPERLINK("https://uzao.dolgi.msk.ru/account/2860387689/", 2860387689)</f>
        <v>2860387689</v>
      </c>
      <c r="D429" s="7">
        <v>284877.95</v>
      </c>
      <c r="E429" s="8">
        <v>42.7</v>
      </c>
    </row>
    <row r="430" spans="1:5" x14ac:dyDescent="0.25">
      <c r="A430" s="5" t="s">
        <v>367</v>
      </c>
      <c r="B430" s="6" t="s">
        <v>218</v>
      </c>
      <c r="C430" s="6">
        <f>HYPERLINK("https://uzao.dolgi.msk.ru/account/2860388075/", 2860388075)</f>
        <v>2860388075</v>
      </c>
      <c r="D430" s="7">
        <v>97816.79</v>
      </c>
      <c r="E430" s="8">
        <v>20.79</v>
      </c>
    </row>
    <row r="431" spans="1:5" x14ac:dyDescent="0.25">
      <c r="A431" s="5" t="s">
        <v>367</v>
      </c>
      <c r="B431" s="6" t="s">
        <v>228</v>
      </c>
      <c r="C431" s="6">
        <f>HYPERLINK("https://uzao.dolgi.msk.ru/account/2860389182/", 2860389182)</f>
        <v>2860389182</v>
      </c>
      <c r="D431" s="7">
        <v>46786.78</v>
      </c>
      <c r="E431" s="8">
        <v>9.43</v>
      </c>
    </row>
    <row r="432" spans="1:5" x14ac:dyDescent="0.25">
      <c r="A432" s="5" t="s">
        <v>367</v>
      </c>
      <c r="B432" s="6" t="s">
        <v>232</v>
      </c>
      <c r="C432" s="6">
        <f>HYPERLINK("https://uzao.dolgi.msk.ru/account/2860389668/", 2860389668)</f>
        <v>2860389668</v>
      </c>
      <c r="D432" s="7">
        <v>117663.9</v>
      </c>
      <c r="E432" s="8">
        <v>26.14</v>
      </c>
    </row>
    <row r="433" spans="1:5" x14ac:dyDescent="0.25">
      <c r="A433" s="5" t="s">
        <v>367</v>
      </c>
      <c r="B433" s="6" t="s">
        <v>233</v>
      </c>
      <c r="C433" s="6">
        <f>HYPERLINK("https://uzao.dolgi.msk.ru/account/2860389692/", 2860389692)</f>
        <v>2860389692</v>
      </c>
      <c r="D433" s="7">
        <v>120616.83</v>
      </c>
      <c r="E433" s="8">
        <v>15.59</v>
      </c>
    </row>
    <row r="434" spans="1:5" x14ac:dyDescent="0.25">
      <c r="A434" s="5" t="s">
        <v>367</v>
      </c>
      <c r="B434" s="6" t="s">
        <v>234</v>
      </c>
      <c r="C434" s="6">
        <f>HYPERLINK("https://uzao.dolgi.msk.ru/account/2860389748/", 2860389748)</f>
        <v>2860389748</v>
      </c>
      <c r="D434" s="7">
        <v>86771.21</v>
      </c>
      <c r="E434" s="8"/>
    </row>
    <row r="435" spans="1:5" x14ac:dyDescent="0.25">
      <c r="A435" s="5" t="s">
        <v>367</v>
      </c>
      <c r="B435" s="6" t="s">
        <v>263</v>
      </c>
      <c r="C435" s="6">
        <f>HYPERLINK("https://uzao.dolgi.msk.ru/account/2861386928/", 2861386928)</f>
        <v>2861386928</v>
      </c>
      <c r="D435" s="7">
        <v>419381.42</v>
      </c>
      <c r="E435" s="8">
        <v>41.02</v>
      </c>
    </row>
    <row r="436" spans="1:5" x14ac:dyDescent="0.25">
      <c r="A436" s="5" t="s">
        <v>367</v>
      </c>
      <c r="B436" s="6" t="s">
        <v>294</v>
      </c>
      <c r="C436" s="6">
        <f>HYPERLINK("https://uzao.dolgi.msk.ru/account/2860393915/", 2860393915)</f>
        <v>2860393915</v>
      </c>
      <c r="D436" s="7">
        <v>98862.16</v>
      </c>
      <c r="E436" s="8">
        <v>33.31</v>
      </c>
    </row>
    <row r="437" spans="1:5" x14ac:dyDescent="0.25">
      <c r="A437" s="5" t="s">
        <v>368</v>
      </c>
      <c r="B437" s="6" t="s">
        <v>22</v>
      </c>
      <c r="C437" s="6">
        <f>HYPERLINK("https://uzao.dolgi.msk.ru/account/2860397035/", 2860397035)</f>
        <v>2860397035</v>
      </c>
      <c r="D437" s="7">
        <v>96375.15</v>
      </c>
      <c r="E437" s="8">
        <v>45.07</v>
      </c>
    </row>
    <row r="438" spans="1:5" x14ac:dyDescent="0.25">
      <c r="A438" s="5" t="s">
        <v>368</v>
      </c>
      <c r="B438" s="6" t="s">
        <v>35</v>
      </c>
      <c r="C438" s="6">
        <f>HYPERLINK("https://uzao.dolgi.msk.ru/account/2860397799/", 2860397799)</f>
        <v>2860397799</v>
      </c>
      <c r="D438" s="7">
        <v>256091.98</v>
      </c>
      <c r="E438" s="8">
        <v>40.67</v>
      </c>
    </row>
    <row r="439" spans="1:5" x14ac:dyDescent="0.25">
      <c r="A439" s="5" t="s">
        <v>368</v>
      </c>
      <c r="B439" s="6" t="s">
        <v>43</v>
      </c>
      <c r="C439" s="6">
        <f>HYPERLINK("https://uzao.dolgi.msk.ru/account/2860398345/", 2860398345)</f>
        <v>2860398345</v>
      </c>
      <c r="D439" s="7">
        <v>291304.21999999997</v>
      </c>
      <c r="E439" s="8">
        <v>32.950000000000003</v>
      </c>
    </row>
    <row r="440" spans="1:5" x14ac:dyDescent="0.25">
      <c r="A440" s="5" t="s">
        <v>368</v>
      </c>
      <c r="B440" s="6" t="s">
        <v>56</v>
      </c>
      <c r="C440" s="6">
        <f>HYPERLINK("https://uzao.dolgi.msk.ru/account/2860399073/", 2860399073)</f>
        <v>2860399073</v>
      </c>
      <c r="D440" s="7">
        <v>451902.94</v>
      </c>
      <c r="E440" s="8">
        <v>41.1</v>
      </c>
    </row>
    <row r="441" spans="1:5" x14ac:dyDescent="0.25">
      <c r="A441" s="5" t="s">
        <v>369</v>
      </c>
      <c r="B441" s="6" t="s">
        <v>7</v>
      </c>
      <c r="C441" s="6">
        <f>HYPERLINK("https://uzao.dolgi.msk.ru/account/2860400345/", 2860400345)</f>
        <v>2860400345</v>
      </c>
      <c r="D441" s="7">
        <v>102060.42</v>
      </c>
      <c r="E441" s="8">
        <v>14.85</v>
      </c>
    </row>
    <row r="442" spans="1:5" x14ac:dyDescent="0.25">
      <c r="A442" s="5" t="s">
        <v>369</v>
      </c>
      <c r="B442" s="6" t="s">
        <v>15</v>
      </c>
      <c r="C442" s="6">
        <f>HYPERLINK("https://uzao.dolgi.msk.ru/account/2860400687/", 2860400687)</f>
        <v>2860400687</v>
      </c>
      <c r="D442" s="7">
        <v>55903.73</v>
      </c>
      <c r="E442" s="8">
        <v>9.99</v>
      </c>
    </row>
    <row r="443" spans="1:5" x14ac:dyDescent="0.25">
      <c r="A443" s="5" t="s">
        <v>369</v>
      </c>
      <c r="B443" s="6" t="s">
        <v>24</v>
      </c>
      <c r="C443" s="6">
        <f>HYPERLINK("https://uzao.dolgi.msk.ru/account/2860401268/", 2860401268)</f>
        <v>2860401268</v>
      </c>
      <c r="D443" s="7">
        <v>83303.839999999997</v>
      </c>
      <c r="E443" s="8">
        <v>13.29</v>
      </c>
    </row>
    <row r="444" spans="1:5" x14ac:dyDescent="0.25">
      <c r="A444" s="5" t="s">
        <v>369</v>
      </c>
      <c r="B444" s="6" t="s">
        <v>48</v>
      </c>
      <c r="C444" s="6">
        <f>HYPERLINK("https://uzao.dolgi.msk.ru/account/2860402447/", 2860402447)</f>
        <v>2860402447</v>
      </c>
      <c r="D444" s="7">
        <v>45557.32</v>
      </c>
      <c r="E444" s="8">
        <v>5.28</v>
      </c>
    </row>
    <row r="445" spans="1:5" x14ac:dyDescent="0.25">
      <c r="A445" s="5" t="s">
        <v>370</v>
      </c>
      <c r="B445" s="6" t="s">
        <v>32</v>
      </c>
      <c r="C445" s="6">
        <f>HYPERLINK("https://uzao.dolgi.msk.ru/account/2860405111/", 2860405111)</f>
        <v>2860405111</v>
      </c>
      <c r="D445" s="7">
        <v>51187.360000000001</v>
      </c>
      <c r="E445" s="8">
        <v>5.83</v>
      </c>
    </row>
    <row r="446" spans="1:5" x14ac:dyDescent="0.25">
      <c r="A446" s="5" t="s">
        <v>370</v>
      </c>
      <c r="B446" s="6" t="s">
        <v>36</v>
      </c>
      <c r="C446" s="6">
        <f>HYPERLINK("https://uzao.dolgi.msk.ru/account/2860403976/", 2860403976)</f>
        <v>2860403976</v>
      </c>
      <c r="D446" s="7">
        <v>124182.78</v>
      </c>
      <c r="E446" s="8">
        <v>19.97</v>
      </c>
    </row>
    <row r="447" spans="1:5" x14ac:dyDescent="0.25">
      <c r="A447" s="5" t="s">
        <v>370</v>
      </c>
      <c r="B447" s="6" t="s">
        <v>40</v>
      </c>
      <c r="C447" s="6">
        <f>HYPERLINK("https://uzao.dolgi.msk.ru/account/2860405445/", 2860405445)</f>
        <v>2860405445</v>
      </c>
      <c r="D447" s="7">
        <v>45036.63</v>
      </c>
      <c r="E447" s="8">
        <v>3.03</v>
      </c>
    </row>
    <row r="448" spans="1:5" x14ac:dyDescent="0.25">
      <c r="A448" s="5" t="s">
        <v>370</v>
      </c>
      <c r="B448" s="6" t="s">
        <v>45</v>
      </c>
      <c r="C448" s="6">
        <f>HYPERLINK("https://uzao.dolgi.msk.ru/account/2860405699/", 2860405699)</f>
        <v>2860405699</v>
      </c>
      <c r="D448" s="7">
        <v>48303.98</v>
      </c>
      <c r="E448" s="8"/>
    </row>
    <row r="449" spans="1:5" x14ac:dyDescent="0.25">
      <c r="A449" s="5" t="s">
        <v>370</v>
      </c>
      <c r="B449" s="6" t="s">
        <v>187</v>
      </c>
      <c r="C449" s="6">
        <f>HYPERLINK("https://uzao.dolgi.msk.ru/account/2860410981/", 2860410981)</f>
        <v>2860410981</v>
      </c>
      <c r="D449" s="7">
        <v>124455.6</v>
      </c>
      <c r="E449" s="8">
        <v>9.59</v>
      </c>
    </row>
    <row r="450" spans="1:5" x14ac:dyDescent="0.25">
      <c r="A450" s="5" t="s">
        <v>370</v>
      </c>
      <c r="B450" s="6" t="s">
        <v>90</v>
      </c>
      <c r="C450" s="6">
        <f>HYPERLINK("https://uzao.dolgi.msk.ru/account/2860412776/", 2860412776)</f>
        <v>2860412776</v>
      </c>
      <c r="D450" s="7">
        <v>306823</v>
      </c>
      <c r="E450" s="8">
        <v>21.1</v>
      </c>
    </row>
    <row r="451" spans="1:5" x14ac:dyDescent="0.25">
      <c r="A451" s="5" t="s">
        <v>371</v>
      </c>
      <c r="B451" s="6" t="s">
        <v>31</v>
      </c>
      <c r="C451" s="6">
        <f>HYPERLINK("https://uzao.dolgi.msk.ru/account/2860416355/", 2860416355)</f>
        <v>2860416355</v>
      </c>
      <c r="D451" s="7">
        <v>71734.649999999994</v>
      </c>
      <c r="E451" s="8">
        <v>11.44</v>
      </c>
    </row>
    <row r="452" spans="1:5" x14ac:dyDescent="0.25">
      <c r="A452" s="5" t="s">
        <v>371</v>
      </c>
      <c r="B452" s="6" t="s">
        <v>49</v>
      </c>
      <c r="C452" s="6">
        <f>HYPERLINK("https://uzao.dolgi.msk.ru/account/2860417251/", 2860417251)</f>
        <v>2860417251</v>
      </c>
      <c r="D452" s="7">
        <v>67810.490000000005</v>
      </c>
      <c r="E452" s="8">
        <v>12.6</v>
      </c>
    </row>
    <row r="453" spans="1:5" x14ac:dyDescent="0.25">
      <c r="A453" s="5" t="s">
        <v>371</v>
      </c>
      <c r="B453" s="6" t="s">
        <v>63</v>
      </c>
      <c r="C453" s="6">
        <f>HYPERLINK("https://uzao.dolgi.msk.ru/account/2860417964/", 2860417964)</f>
        <v>2860417964</v>
      </c>
      <c r="D453" s="7">
        <v>47437.75</v>
      </c>
      <c r="E453" s="8">
        <v>8.35</v>
      </c>
    </row>
    <row r="454" spans="1:5" x14ac:dyDescent="0.25">
      <c r="A454" s="5" t="s">
        <v>371</v>
      </c>
      <c r="B454" s="6" t="s">
        <v>127</v>
      </c>
      <c r="C454" s="6">
        <f>HYPERLINK("https://uzao.dolgi.msk.ru/account/2860419361/", 2860419361)</f>
        <v>2860419361</v>
      </c>
      <c r="D454" s="7">
        <v>96980.08</v>
      </c>
      <c r="E454" s="8">
        <v>7.77</v>
      </c>
    </row>
    <row r="455" spans="1:5" x14ac:dyDescent="0.25">
      <c r="A455" s="5" t="s">
        <v>371</v>
      </c>
      <c r="B455" s="6" t="s">
        <v>171</v>
      </c>
      <c r="C455" s="6">
        <f>HYPERLINK("https://uzao.dolgi.msk.ru/account/2860421592/", 2860421592)</f>
        <v>2860421592</v>
      </c>
      <c r="D455" s="7">
        <v>81455.33</v>
      </c>
      <c r="E455" s="8">
        <v>13.88</v>
      </c>
    </row>
    <row r="456" spans="1:5" x14ac:dyDescent="0.25">
      <c r="A456" s="5" t="s">
        <v>371</v>
      </c>
      <c r="B456" s="6" t="s">
        <v>185</v>
      </c>
      <c r="C456" s="6">
        <f>HYPERLINK("https://uzao.dolgi.msk.ru/account/2860422261/", 2860422261)</f>
        <v>2860422261</v>
      </c>
      <c r="D456" s="7">
        <v>295313.96999999997</v>
      </c>
      <c r="E456" s="8">
        <v>50.38</v>
      </c>
    </row>
    <row r="457" spans="1:5" x14ac:dyDescent="0.25">
      <c r="A457" s="5" t="s">
        <v>372</v>
      </c>
      <c r="B457" s="6" t="s">
        <v>35</v>
      </c>
      <c r="C457" s="6">
        <f>HYPERLINK("https://uzao.dolgi.msk.ru/account/2860426019/", 2860426019)</f>
        <v>2860426019</v>
      </c>
      <c r="D457" s="7">
        <v>251272.61</v>
      </c>
      <c r="E457" s="8">
        <v>31.21</v>
      </c>
    </row>
    <row r="458" spans="1:5" x14ac:dyDescent="0.25">
      <c r="A458" s="5" t="s">
        <v>372</v>
      </c>
      <c r="B458" s="6" t="s">
        <v>52</v>
      </c>
      <c r="C458" s="6">
        <f>HYPERLINK("https://uzao.dolgi.msk.ru/account/2860426932/", 2860426932)</f>
        <v>2860426932</v>
      </c>
      <c r="D458" s="7">
        <v>118681</v>
      </c>
      <c r="E458" s="8">
        <v>20.3</v>
      </c>
    </row>
    <row r="459" spans="1:5" x14ac:dyDescent="0.25">
      <c r="A459" s="5" t="s">
        <v>372</v>
      </c>
      <c r="B459" s="6" t="s">
        <v>79</v>
      </c>
      <c r="C459" s="6">
        <f>HYPERLINK("https://uzao.dolgi.msk.ru/account/2860428073/", 2860428073)</f>
        <v>2860428073</v>
      </c>
      <c r="D459" s="7">
        <v>551047.66</v>
      </c>
      <c r="E459" s="8">
        <v>47.92</v>
      </c>
    </row>
    <row r="460" spans="1:5" x14ac:dyDescent="0.25">
      <c r="A460" s="5" t="s">
        <v>372</v>
      </c>
      <c r="B460" s="6" t="s">
        <v>79</v>
      </c>
      <c r="C460" s="6">
        <f>HYPERLINK("https://uzao.dolgi.msk.ru/account/2860428102/", 2860428102)</f>
        <v>2860428102</v>
      </c>
      <c r="D460" s="7">
        <v>349043.36</v>
      </c>
      <c r="E460" s="8">
        <v>48.09</v>
      </c>
    </row>
    <row r="461" spans="1:5" x14ac:dyDescent="0.25">
      <c r="A461" s="5" t="s">
        <v>372</v>
      </c>
      <c r="B461" s="6" t="s">
        <v>120</v>
      </c>
      <c r="C461" s="6">
        <f>HYPERLINK("https://uzao.dolgi.msk.ru/account/2860428241/", 2860428241)</f>
        <v>2860428241</v>
      </c>
      <c r="D461" s="7">
        <v>62784.51</v>
      </c>
      <c r="E461" s="8">
        <v>6.74</v>
      </c>
    </row>
    <row r="462" spans="1:5" x14ac:dyDescent="0.25">
      <c r="A462" s="5" t="s">
        <v>373</v>
      </c>
      <c r="B462" s="6" t="s">
        <v>21</v>
      </c>
      <c r="C462" s="6">
        <f>HYPERLINK("https://uzao.dolgi.msk.ru/account/2860433729/", 2860433729)</f>
        <v>2860433729</v>
      </c>
      <c r="D462" s="7">
        <v>180288.6</v>
      </c>
      <c r="E462" s="8">
        <v>12.62</v>
      </c>
    </row>
    <row r="463" spans="1:5" x14ac:dyDescent="0.25">
      <c r="A463" s="5" t="s">
        <v>373</v>
      </c>
      <c r="B463" s="6" t="s">
        <v>74</v>
      </c>
      <c r="C463" s="6">
        <f>HYPERLINK("https://uzao.dolgi.msk.ru/account/2860437092/", 2860437092)</f>
        <v>2860437092</v>
      </c>
      <c r="D463" s="7">
        <v>64109.94</v>
      </c>
      <c r="E463" s="8">
        <v>10.37</v>
      </c>
    </row>
    <row r="464" spans="1:5" x14ac:dyDescent="0.25">
      <c r="A464" s="5" t="s">
        <v>373</v>
      </c>
      <c r="B464" s="6" t="s">
        <v>126</v>
      </c>
      <c r="C464" s="6">
        <f>HYPERLINK("https://uzao.dolgi.msk.ru/account/2860438087/", 2860438087)</f>
        <v>2860438087</v>
      </c>
      <c r="D464" s="7">
        <v>144265.9</v>
      </c>
      <c r="E464" s="8">
        <v>19.09</v>
      </c>
    </row>
    <row r="465" spans="1:5" x14ac:dyDescent="0.25">
      <c r="A465" s="5" t="s">
        <v>373</v>
      </c>
      <c r="B465" s="6" t="s">
        <v>180</v>
      </c>
      <c r="C465" s="6">
        <f>HYPERLINK("https://uzao.dolgi.msk.ru/account/2860441542/", 2860441542)</f>
        <v>2860441542</v>
      </c>
      <c r="D465" s="7">
        <v>45739.16</v>
      </c>
      <c r="E465" s="8">
        <v>4.9800000000000004</v>
      </c>
    </row>
    <row r="466" spans="1:5" x14ac:dyDescent="0.25">
      <c r="A466" s="5" t="s">
        <v>373</v>
      </c>
      <c r="B466" s="6" t="s">
        <v>201</v>
      </c>
      <c r="C466" s="6">
        <f>HYPERLINK("https://uzao.dolgi.msk.ru/account/2860443062/", 2860443062)</f>
        <v>2860443062</v>
      </c>
      <c r="D466" s="7">
        <v>149962.04</v>
      </c>
      <c r="E466" s="8">
        <v>10.57</v>
      </c>
    </row>
    <row r="467" spans="1:5" x14ac:dyDescent="0.25">
      <c r="A467" s="5" t="s">
        <v>373</v>
      </c>
      <c r="B467" s="6" t="s">
        <v>93</v>
      </c>
      <c r="C467" s="6">
        <f>HYPERLINK("https://uzao.dolgi.msk.ru/account/2860443978/", 2860443978)</f>
        <v>2860443978</v>
      </c>
      <c r="D467" s="7">
        <v>132784.59</v>
      </c>
      <c r="E467" s="8">
        <v>16.420000000000002</v>
      </c>
    </row>
    <row r="468" spans="1:5" x14ac:dyDescent="0.25">
      <c r="A468" s="5" t="s">
        <v>373</v>
      </c>
      <c r="B468" s="6" t="s">
        <v>265</v>
      </c>
      <c r="C468" s="6">
        <f>HYPERLINK("https://uzao.dolgi.msk.ru/account/2860453447/", 2860453447)</f>
        <v>2860453447</v>
      </c>
      <c r="D468" s="7">
        <v>200653.29</v>
      </c>
      <c r="E468" s="8">
        <v>102.29</v>
      </c>
    </row>
    <row r="469" spans="1:5" x14ac:dyDescent="0.25">
      <c r="A469" s="5" t="s">
        <v>373</v>
      </c>
      <c r="B469" s="6" t="s">
        <v>295</v>
      </c>
      <c r="C469" s="6">
        <f>HYPERLINK("https://uzao.dolgi.msk.ru/account/2860454298/", 2860454298)</f>
        <v>2860454298</v>
      </c>
      <c r="D469" s="7">
        <v>66451.520000000004</v>
      </c>
      <c r="E469" s="8">
        <v>6.2</v>
      </c>
    </row>
    <row r="470" spans="1:5" x14ac:dyDescent="0.25">
      <c r="A470" s="5" t="s">
        <v>373</v>
      </c>
      <c r="B470" s="6" t="s">
        <v>300</v>
      </c>
      <c r="C470" s="6">
        <f>HYPERLINK("https://uzao.dolgi.msk.ru/account/2860455012/", 2860455012)</f>
        <v>2860455012</v>
      </c>
      <c r="D470" s="7">
        <v>102665.5</v>
      </c>
      <c r="E470" s="8">
        <v>17.829999999999998</v>
      </c>
    </row>
    <row r="471" spans="1:5" x14ac:dyDescent="0.25">
      <c r="A471" s="5" t="s">
        <v>374</v>
      </c>
      <c r="B471" s="6" t="s">
        <v>12</v>
      </c>
      <c r="C471" s="6">
        <f>HYPERLINK("https://uzao.dolgi.msk.ru/account/2860456197/", 2860456197)</f>
        <v>2860456197</v>
      </c>
      <c r="D471" s="7">
        <v>76456.42</v>
      </c>
      <c r="E471" s="8">
        <v>27.61</v>
      </c>
    </row>
    <row r="472" spans="1:5" x14ac:dyDescent="0.25">
      <c r="A472" s="5" t="s">
        <v>374</v>
      </c>
      <c r="B472" s="6" t="s">
        <v>17</v>
      </c>
      <c r="C472" s="6">
        <f>HYPERLINK("https://uzao.dolgi.msk.ru/account/2860456402/", 2860456402)</f>
        <v>2860456402</v>
      </c>
      <c r="D472" s="7">
        <v>70487.58</v>
      </c>
      <c r="E472" s="8">
        <v>9.77</v>
      </c>
    </row>
    <row r="473" spans="1:5" x14ac:dyDescent="0.25">
      <c r="A473" s="5" t="s">
        <v>374</v>
      </c>
      <c r="B473" s="6" t="s">
        <v>74</v>
      </c>
      <c r="C473" s="6">
        <f>HYPERLINK("https://uzao.dolgi.msk.ru/account/2860459275/", 2860459275)</f>
        <v>2860459275</v>
      </c>
      <c r="D473" s="7">
        <v>92876.51</v>
      </c>
      <c r="E473" s="8">
        <v>20.9</v>
      </c>
    </row>
    <row r="474" spans="1:5" x14ac:dyDescent="0.25">
      <c r="A474" s="5" t="s">
        <v>375</v>
      </c>
      <c r="B474" s="6" t="s">
        <v>10</v>
      </c>
      <c r="C474" s="6">
        <f>HYPERLINK("https://uzao.dolgi.msk.ru/account/2860459662/", 2860459662)</f>
        <v>2860459662</v>
      </c>
      <c r="D474" s="7">
        <v>179626.2</v>
      </c>
      <c r="E474" s="8">
        <v>46.61</v>
      </c>
    </row>
    <row r="475" spans="1:5" x14ac:dyDescent="0.25">
      <c r="A475" s="5" t="s">
        <v>375</v>
      </c>
      <c r="B475" s="6" t="s">
        <v>46</v>
      </c>
      <c r="C475" s="6">
        <f>HYPERLINK("https://uzao.dolgi.msk.ru/account/2860461543/", 2860461543)</f>
        <v>2860461543</v>
      </c>
      <c r="D475" s="7">
        <v>115105.86</v>
      </c>
      <c r="E475" s="8">
        <v>18.440000000000001</v>
      </c>
    </row>
    <row r="476" spans="1:5" x14ac:dyDescent="0.25">
      <c r="A476" s="5" t="s">
        <v>375</v>
      </c>
      <c r="B476" s="6" t="s">
        <v>53</v>
      </c>
      <c r="C476" s="6">
        <f>HYPERLINK("https://uzao.dolgi.msk.ru/account/2860461965/", 2860461965)</f>
        <v>2860461965</v>
      </c>
      <c r="D476" s="7">
        <v>186937.87</v>
      </c>
      <c r="E476" s="8">
        <v>27.55</v>
      </c>
    </row>
    <row r="477" spans="1:5" x14ac:dyDescent="0.25">
      <c r="A477" s="5" t="s">
        <v>375</v>
      </c>
      <c r="B477" s="6" t="s">
        <v>61</v>
      </c>
      <c r="C477" s="6">
        <f>HYPERLINK("https://uzao.dolgi.msk.ru/account/2860462386/", 2860462386)</f>
        <v>2860462386</v>
      </c>
      <c r="D477" s="7">
        <v>382069.94</v>
      </c>
      <c r="E477" s="8">
        <v>43.82</v>
      </c>
    </row>
    <row r="478" spans="1:5" x14ac:dyDescent="0.25">
      <c r="A478" s="5" t="s">
        <v>376</v>
      </c>
      <c r="B478" s="6" t="s">
        <v>38</v>
      </c>
      <c r="C478" s="6">
        <f>HYPERLINK("https://uzao.dolgi.msk.ru/account/2860839462/", 2860839462)</f>
        <v>2860839462</v>
      </c>
      <c r="D478" s="7">
        <v>275992.93</v>
      </c>
      <c r="E478" s="8">
        <v>117.36</v>
      </c>
    </row>
    <row r="479" spans="1:5" x14ac:dyDescent="0.25">
      <c r="A479" s="5" t="s">
        <v>376</v>
      </c>
      <c r="B479" s="6" t="s">
        <v>79</v>
      </c>
      <c r="C479" s="6">
        <f>HYPERLINK("https://uzao.dolgi.msk.ru/account/2860841466/", 2860841466)</f>
        <v>2860841466</v>
      </c>
      <c r="D479" s="7">
        <v>425714.77</v>
      </c>
      <c r="E479" s="8">
        <v>31.76</v>
      </c>
    </row>
    <row r="480" spans="1:5" x14ac:dyDescent="0.25">
      <c r="A480" s="5" t="s">
        <v>377</v>
      </c>
      <c r="B480" s="6" t="s">
        <v>17</v>
      </c>
      <c r="C480" s="6">
        <f>HYPERLINK("https://uzao.dolgi.msk.ru/account/2860844667/", 2860844667)</f>
        <v>2860844667</v>
      </c>
      <c r="D480" s="7">
        <v>231626.92</v>
      </c>
      <c r="E480" s="8">
        <v>29.14</v>
      </c>
    </row>
    <row r="481" spans="1:5" x14ac:dyDescent="0.25">
      <c r="A481" s="5" t="s">
        <v>377</v>
      </c>
      <c r="B481" s="6" t="s">
        <v>39</v>
      </c>
      <c r="C481" s="6">
        <f>HYPERLINK("https://uzao.dolgi.msk.ru/account/2860845619/", 2860845619)</f>
        <v>2860845619</v>
      </c>
      <c r="D481" s="7">
        <v>403708.85</v>
      </c>
      <c r="E481" s="8">
        <v>47.34</v>
      </c>
    </row>
    <row r="482" spans="1:5" x14ac:dyDescent="0.25">
      <c r="A482" s="5" t="s">
        <v>377</v>
      </c>
      <c r="B482" s="6" t="s">
        <v>40</v>
      </c>
      <c r="C482" s="6">
        <f>HYPERLINK("https://uzao.dolgi.msk.ru/account/2861483381/", 2861483381)</f>
        <v>2861483381</v>
      </c>
      <c r="D482" s="7">
        <v>57403.29</v>
      </c>
      <c r="E482" s="8">
        <v>13.56</v>
      </c>
    </row>
    <row r="483" spans="1:5" x14ac:dyDescent="0.25">
      <c r="A483" s="5" t="s">
        <v>377</v>
      </c>
      <c r="B483" s="6" t="s">
        <v>59</v>
      </c>
      <c r="C483" s="6">
        <f>HYPERLINK("https://uzao.dolgi.msk.ru/account/2860846793/", 2860846793)</f>
        <v>2860846793</v>
      </c>
      <c r="D483" s="7">
        <v>54901.25</v>
      </c>
      <c r="E483" s="8">
        <v>12.52</v>
      </c>
    </row>
    <row r="484" spans="1:5" x14ac:dyDescent="0.25">
      <c r="A484" s="5" t="s">
        <v>378</v>
      </c>
      <c r="B484" s="6" t="s">
        <v>27</v>
      </c>
      <c r="C484" s="6">
        <f>HYPERLINK("https://uzao.dolgi.msk.ru/account/2860850274/", 2860850274)</f>
        <v>2860850274</v>
      </c>
      <c r="D484" s="7">
        <v>65254.26</v>
      </c>
      <c r="E484" s="8">
        <v>4.97</v>
      </c>
    </row>
    <row r="485" spans="1:5" x14ac:dyDescent="0.25">
      <c r="A485" s="5" t="s">
        <v>378</v>
      </c>
      <c r="B485" s="6" t="s">
        <v>32</v>
      </c>
      <c r="C485" s="6">
        <f>HYPERLINK("https://uzao.dolgi.msk.ru/account/2860850506/", 2860850506)</f>
        <v>2860850506</v>
      </c>
      <c r="D485" s="7">
        <v>78752.210000000006</v>
      </c>
      <c r="E485" s="8">
        <v>9.5</v>
      </c>
    </row>
    <row r="486" spans="1:5" x14ac:dyDescent="0.25">
      <c r="A486" s="5" t="s">
        <v>378</v>
      </c>
      <c r="B486" s="6" t="s">
        <v>55</v>
      </c>
      <c r="C486" s="6">
        <f>HYPERLINK("https://uzao.dolgi.msk.ru/account/2860851779/", 2860851779)</f>
        <v>2860851779</v>
      </c>
      <c r="D486" s="7">
        <v>397572.59</v>
      </c>
      <c r="E486" s="8">
        <v>70.64</v>
      </c>
    </row>
    <row r="487" spans="1:5" x14ac:dyDescent="0.25">
      <c r="A487" s="5" t="s">
        <v>378</v>
      </c>
      <c r="B487" s="6" t="s">
        <v>69</v>
      </c>
      <c r="C487" s="6">
        <f>HYPERLINK("https://uzao.dolgi.msk.ru/account/2860852771/", 2860852771)</f>
        <v>2860852771</v>
      </c>
      <c r="D487" s="7">
        <v>67432.070000000007</v>
      </c>
      <c r="E487" s="8">
        <v>22.53</v>
      </c>
    </row>
    <row r="488" spans="1:5" x14ac:dyDescent="0.25">
      <c r="A488" s="5" t="s">
        <v>379</v>
      </c>
      <c r="B488" s="6" t="s">
        <v>67</v>
      </c>
      <c r="C488" s="6">
        <f>HYPERLINK("https://uzao.dolgi.msk.ru/account/2860687534/", 2860687534)</f>
        <v>2860687534</v>
      </c>
      <c r="D488" s="7">
        <v>46187.29</v>
      </c>
      <c r="E488" s="8">
        <v>6.75</v>
      </c>
    </row>
    <row r="489" spans="1:5" x14ac:dyDescent="0.25">
      <c r="A489" s="5" t="s">
        <v>379</v>
      </c>
      <c r="B489" s="6" t="s">
        <v>69</v>
      </c>
      <c r="C489" s="6">
        <f>HYPERLINK("https://uzao.dolgi.msk.ru/account/2860687657/", 2860687657)</f>
        <v>2860687657</v>
      </c>
      <c r="D489" s="7">
        <v>345345.38</v>
      </c>
      <c r="E489" s="8">
        <v>46.56</v>
      </c>
    </row>
    <row r="490" spans="1:5" x14ac:dyDescent="0.25">
      <c r="A490" s="5" t="s">
        <v>380</v>
      </c>
      <c r="B490" s="6" t="s">
        <v>57</v>
      </c>
      <c r="C490" s="6">
        <f>HYPERLINK("https://uzao.dolgi.msk.ru/account/2860870099/", 2860870099)</f>
        <v>2860870099</v>
      </c>
      <c r="D490" s="7">
        <v>165092.06</v>
      </c>
      <c r="E490" s="8">
        <v>12.59</v>
      </c>
    </row>
    <row r="491" spans="1:5" x14ac:dyDescent="0.25">
      <c r="A491" s="5" t="s">
        <v>380</v>
      </c>
      <c r="B491" s="6" t="s">
        <v>66</v>
      </c>
      <c r="C491" s="6">
        <f>HYPERLINK("https://uzao.dolgi.msk.ru/account/2860870654/", 2860870654)</f>
        <v>2860870654</v>
      </c>
      <c r="D491" s="7">
        <v>106006.79</v>
      </c>
      <c r="E491" s="8">
        <v>46.91</v>
      </c>
    </row>
    <row r="492" spans="1:5" x14ac:dyDescent="0.25">
      <c r="A492" s="5" t="s">
        <v>380</v>
      </c>
      <c r="B492" s="6" t="s">
        <v>135</v>
      </c>
      <c r="C492" s="6">
        <f>HYPERLINK("https://uzao.dolgi.msk.ru/account/2860872609/", 2860872609)</f>
        <v>2860872609</v>
      </c>
      <c r="D492" s="7">
        <v>114902.06</v>
      </c>
      <c r="E492" s="8">
        <v>13.17</v>
      </c>
    </row>
    <row r="493" spans="1:5" x14ac:dyDescent="0.25">
      <c r="A493" s="5" t="s">
        <v>381</v>
      </c>
      <c r="B493" s="6" t="s">
        <v>83</v>
      </c>
      <c r="C493" s="6">
        <f>HYPERLINK("https://uzao.dolgi.msk.ru/account/2861366468/", 2861366468)</f>
        <v>2861366468</v>
      </c>
      <c r="D493" s="7">
        <v>80601.350000000006</v>
      </c>
      <c r="E493" s="8">
        <v>13.14</v>
      </c>
    </row>
    <row r="494" spans="1:5" x14ac:dyDescent="0.25">
      <c r="A494" s="5" t="s">
        <v>381</v>
      </c>
      <c r="B494" s="6" t="s">
        <v>135</v>
      </c>
      <c r="C494" s="6">
        <f>HYPERLINK("https://uzao.dolgi.msk.ru/account/2860696246/", 2860696246)</f>
        <v>2860696246</v>
      </c>
      <c r="D494" s="7">
        <v>49106.16</v>
      </c>
      <c r="E494" s="8">
        <v>5.96</v>
      </c>
    </row>
    <row r="495" spans="1:5" x14ac:dyDescent="0.25">
      <c r="A495" s="5" t="s">
        <v>381</v>
      </c>
      <c r="B495" s="6" t="s">
        <v>145</v>
      </c>
      <c r="C495" s="6">
        <f>HYPERLINK("https://uzao.dolgi.msk.ru/account/2860696975/", 2860696975)</f>
        <v>2860696975</v>
      </c>
      <c r="D495" s="7">
        <v>128979.39</v>
      </c>
      <c r="E495" s="8">
        <v>11.47</v>
      </c>
    </row>
    <row r="496" spans="1:5" x14ac:dyDescent="0.25">
      <c r="A496" s="5" t="s">
        <v>382</v>
      </c>
      <c r="B496" s="6" t="s">
        <v>23</v>
      </c>
      <c r="C496" s="6">
        <f>HYPERLINK("https://uzao.dolgi.msk.ru/account/2860859842/", 2860859842)</f>
        <v>2860859842</v>
      </c>
      <c r="D496" s="7">
        <v>53078.71</v>
      </c>
      <c r="E496" s="8">
        <v>6.39</v>
      </c>
    </row>
    <row r="497" spans="1:5" x14ac:dyDescent="0.25">
      <c r="A497" s="5" t="s">
        <v>382</v>
      </c>
      <c r="B497" s="6" t="s">
        <v>25</v>
      </c>
      <c r="C497" s="6">
        <f>HYPERLINK("https://uzao.dolgi.msk.ru/account/2860859949/", 2860859949)</f>
        <v>2860859949</v>
      </c>
      <c r="D497" s="7">
        <v>92500.07</v>
      </c>
      <c r="E497" s="8">
        <v>11.69</v>
      </c>
    </row>
    <row r="498" spans="1:5" x14ac:dyDescent="0.25">
      <c r="A498" s="5" t="s">
        <v>382</v>
      </c>
      <c r="B498" s="6" t="s">
        <v>39</v>
      </c>
      <c r="C498" s="6">
        <f>HYPERLINK("https://uzao.dolgi.msk.ru/account/2860860528/", 2860860528)</f>
        <v>2860860528</v>
      </c>
      <c r="D498" s="7">
        <v>132542.70000000001</v>
      </c>
      <c r="E498" s="8">
        <v>26.44</v>
      </c>
    </row>
    <row r="499" spans="1:5" x14ac:dyDescent="0.25">
      <c r="A499" s="5" t="s">
        <v>382</v>
      </c>
      <c r="B499" s="6" t="s">
        <v>61</v>
      </c>
      <c r="C499" s="6">
        <f>HYPERLINK("https://uzao.dolgi.msk.ru/account/2860861643/", 2860861643)</f>
        <v>2860861643</v>
      </c>
      <c r="D499" s="7">
        <v>68054.77</v>
      </c>
      <c r="E499" s="8">
        <v>8.39</v>
      </c>
    </row>
    <row r="500" spans="1:5" x14ac:dyDescent="0.25">
      <c r="A500" s="5" t="s">
        <v>382</v>
      </c>
      <c r="B500" s="6" t="s">
        <v>123</v>
      </c>
      <c r="C500" s="6">
        <f>HYPERLINK("https://uzao.dolgi.msk.ru/account/2860863075/", 2860863075)</f>
        <v>2860863075</v>
      </c>
      <c r="D500" s="7">
        <v>577455.21</v>
      </c>
      <c r="E500" s="8">
        <v>58.27</v>
      </c>
    </row>
    <row r="501" spans="1:5" x14ac:dyDescent="0.25">
      <c r="A501" s="5" t="s">
        <v>382</v>
      </c>
      <c r="B501" s="6" t="s">
        <v>125</v>
      </c>
      <c r="C501" s="6">
        <f>HYPERLINK("https://uzao.dolgi.msk.ru/account/2860863155/", 2860863155)</f>
        <v>2860863155</v>
      </c>
      <c r="D501" s="7">
        <v>73010.789999999994</v>
      </c>
      <c r="E501" s="8">
        <v>11.87</v>
      </c>
    </row>
    <row r="502" spans="1:5" x14ac:dyDescent="0.25">
      <c r="A502" s="5" t="s">
        <v>382</v>
      </c>
      <c r="B502" s="6" t="s">
        <v>135</v>
      </c>
      <c r="C502" s="6">
        <f>HYPERLINK("https://uzao.dolgi.msk.ru/account/2860863841/", 2860863841)</f>
        <v>2860863841</v>
      </c>
      <c r="D502" s="7">
        <v>115125.08</v>
      </c>
      <c r="E502" s="8">
        <v>11.88</v>
      </c>
    </row>
    <row r="503" spans="1:5" x14ac:dyDescent="0.25">
      <c r="A503" s="5" t="s">
        <v>383</v>
      </c>
      <c r="B503" s="6" t="s">
        <v>38</v>
      </c>
      <c r="C503" s="6">
        <f>HYPERLINK("https://uzao.dolgi.msk.ru/account/2861483402/", 2861483402)</f>
        <v>2861483402</v>
      </c>
      <c r="D503" s="7">
        <v>50149.51</v>
      </c>
      <c r="E503" s="8">
        <v>13.56</v>
      </c>
    </row>
    <row r="504" spans="1:5" x14ac:dyDescent="0.25">
      <c r="A504" s="5" t="s">
        <v>383</v>
      </c>
      <c r="B504" s="6" t="s">
        <v>123</v>
      </c>
      <c r="C504" s="6">
        <f>HYPERLINK("https://uzao.dolgi.msk.ru/account/2860867631/", 2860867631)</f>
        <v>2860867631</v>
      </c>
      <c r="D504" s="7">
        <v>86175.78</v>
      </c>
      <c r="E504" s="8">
        <v>6.59</v>
      </c>
    </row>
    <row r="505" spans="1:5" x14ac:dyDescent="0.25">
      <c r="A505" s="5" t="s">
        <v>384</v>
      </c>
      <c r="B505" s="6" t="s">
        <v>155</v>
      </c>
      <c r="C505" s="6">
        <f>HYPERLINK("https://uzao.dolgi.msk.ru/account/2860880035/", 2860880035)</f>
        <v>2860880035</v>
      </c>
      <c r="D505" s="7">
        <v>572706.89</v>
      </c>
      <c r="E505" s="8">
        <v>69.22</v>
      </c>
    </row>
    <row r="506" spans="1:5" x14ac:dyDescent="0.25">
      <c r="A506" s="5" t="s">
        <v>385</v>
      </c>
      <c r="B506" s="6" t="s">
        <v>8</v>
      </c>
      <c r="C506" s="6">
        <f>HYPERLINK("https://uzao.dolgi.msk.ru/account/2860699156/", 2860699156)</f>
        <v>2860699156</v>
      </c>
      <c r="D506" s="7">
        <v>144826.19</v>
      </c>
      <c r="E506" s="8">
        <v>49.3</v>
      </c>
    </row>
    <row r="507" spans="1:5" x14ac:dyDescent="0.25">
      <c r="A507" s="5" t="s">
        <v>385</v>
      </c>
      <c r="B507" s="6" t="s">
        <v>23</v>
      </c>
      <c r="C507" s="6">
        <f>HYPERLINK("https://uzao.dolgi.msk.ru/account/2860700022/", 2860700022)</f>
        <v>2860700022</v>
      </c>
      <c r="D507" s="7">
        <v>75873.289999999994</v>
      </c>
      <c r="E507" s="8">
        <v>20.440000000000001</v>
      </c>
    </row>
    <row r="508" spans="1:5" x14ac:dyDescent="0.25">
      <c r="A508" s="5" t="s">
        <v>385</v>
      </c>
      <c r="B508" s="6" t="s">
        <v>45</v>
      </c>
      <c r="C508" s="6">
        <f>HYPERLINK("https://uzao.dolgi.msk.ru/account/2860701471/", 2860701471)</f>
        <v>2860701471</v>
      </c>
      <c r="D508" s="7">
        <v>56969.2</v>
      </c>
      <c r="E508" s="8">
        <v>7.82</v>
      </c>
    </row>
    <row r="509" spans="1:5" x14ac:dyDescent="0.25">
      <c r="A509" s="5" t="s">
        <v>386</v>
      </c>
      <c r="B509" s="6" t="s">
        <v>29</v>
      </c>
      <c r="C509" s="6">
        <f>HYPERLINK("https://uzao.dolgi.msk.ru/account/2860708032/", 2860708032)</f>
        <v>2860708032</v>
      </c>
      <c r="D509" s="7">
        <v>76994.3</v>
      </c>
      <c r="E509" s="8">
        <v>7.54</v>
      </c>
    </row>
    <row r="510" spans="1:5" x14ac:dyDescent="0.25">
      <c r="A510" s="5" t="s">
        <v>386</v>
      </c>
      <c r="B510" s="6" t="s">
        <v>37</v>
      </c>
      <c r="C510" s="6">
        <f>HYPERLINK("https://uzao.dolgi.msk.ru/account/2860708315/", 2860708315)</f>
        <v>2860708315</v>
      </c>
      <c r="D510" s="7">
        <v>49132.33</v>
      </c>
      <c r="E510" s="8">
        <v>8.26</v>
      </c>
    </row>
    <row r="511" spans="1:5" x14ac:dyDescent="0.25">
      <c r="A511" s="5" t="s">
        <v>386</v>
      </c>
      <c r="B511" s="6" t="s">
        <v>166</v>
      </c>
      <c r="C511" s="6">
        <f>HYPERLINK("https://uzao.dolgi.msk.ru/account/2860713317/", 2860713317)</f>
        <v>2860713317</v>
      </c>
      <c r="D511" s="7">
        <v>50209.42</v>
      </c>
      <c r="E511" s="8">
        <v>37.950000000000003</v>
      </c>
    </row>
    <row r="512" spans="1:5" x14ac:dyDescent="0.25">
      <c r="A512" s="5" t="s">
        <v>387</v>
      </c>
      <c r="B512" s="6" t="s">
        <v>8</v>
      </c>
      <c r="C512" s="6">
        <f>HYPERLINK("https://uzao.dolgi.msk.ru/account/2860880625/", 2860880625)</f>
        <v>2860880625</v>
      </c>
      <c r="D512" s="7">
        <v>49061.87</v>
      </c>
      <c r="E512" s="8">
        <v>4.54</v>
      </c>
    </row>
    <row r="513" spans="1:5" x14ac:dyDescent="0.25">
      <c r="A513" s="5" t="s">
        <v>387</v>
      </c>
      <c r="B513" s="6" t="s">
        <v>30</v>
      </c>
      <c r="C513" s="6">
        <f>HYPERLINK("https://uzao.dolgi.msk.ru/account/2860881708/", 2860881708)</f>
        <v>2860881708</v>
      </c>
      <c r="D513" s="7">
        <v>111158.87</v>
      </c>
      <c r="E513" s="8">
        <v>4.13</v>
      </c>
    </row>
    <row r="514" spans="1:5" x14ac:dyDescent="0.25">
      <c r="A514" s="5" t="s">
        <v>387</v>
      </c>
      <c r="B514" s="6" t="s">
        <v>123</v>
      </c>
      <c r="C514" s="6">
        <f>HYPERLINK("https://uzao.dolgi.msk.ru/account/2860884618/", 2860884618)</f>
        <v>2860884618</v>
      </c>
      <c r="D514" s="7">
        <v>290073.17</v>
      </c>
      <c r="E514" s="8">
        <v>128.51</v>
      </c>
    </row>
    <row r="515" spans="1:5" x14ac:dyDescent="0.25">
      <c r="A515" s="5" t="s">
        <v>388</v>
      </c>
      <c r="B515" s="6" t="s">
        <v>24</v>
      </c>
      <c r="C515" s="6">
        <f>HYPERLINK("https://uzao.dolgi.msk.ru/account/2860714467/", 2860714467)</f>
        <v>2860714467</v>
      </c>
      <c r="D515" s="7">
        <v>89029.71</v>
      </c>
      <c r="E515" s="8">
        <v>9.31</v>
      </c>
    </row>
    <row r="516" spans="1:5" x14ac:dyDescent="0.25">
      <c r="A516" s="5" t="s">
        <v>388</v>
      </c>
      <c r="B516" s="6" t="s">
        <v>71</v>
      </c>
      <c r="C516" s="6">
        <f>HYPERLINK("https://uzao.dolgi.msk.ru/account/2860717326/", 2860717326)</f>
        <v>2860717326</v>
      </c>
      <c r="D516" s="7">
        <v>89946.18</v>
      </c>
      <c r="E516" s="8">
        <v>13.69</v>
      </c>
    </row>
    <row r="517" spans="1:5" x14ac:dyDescent="0.25">
      <c r="A517" s="5" t="s">
        <v>388</v>
      </c>
      <c r="B517" s="6" t="s">
        <v>128</v>
      </c>
      <c r="C517" s="6">
        <f>HYPERLINK("https://uzao.dolgi.msk.ru/account/2860718804/", 2860718804)</f>
        <v>2860718804</v>
      </c>
      <c r="D517" s="7">
        <v>361506.11</v>
      </c>
      <c r="E517" s="8">
        <v>38.01</v>
      </c>
    </row>
    <row r="518" spans="1:5" x14ac:dyDescent="0.25">
      <c r="A518" s="5" t="s">
        <v>388</v>
      </c>
      <c r="B518" s="6" t="s">
        <v>128</v>
      </c>
      <c r="C518" s="6">
        <f>HYPERLINK("https://uzao.dolgi.msk.ru/account/2860718935/", 2860718935)</f>
        <v>2860718935</v>
      </c>
      <c r="D518" s="7">
        <v>89160.639999999999</v>
      </c>
      <c r="E518" s="8">
        <v>16.43</v>
      </c>
    </row>
    <row r="519" spans="1:5" x14ac:dyDescent="0.25">
      <c r="A519" s="5" t="s">
        <v>389</v>
      </c>
      <c r="B519" s="6" t="s">
        <v>74</v>
      </c>
      <c r="C519" s="6">
        <f>HYPERLINK("https://uzao.dolgi.msk.ru/account/2860889574/", 2860889574)</f>
        <v>2860889574</v>
      </c>
      <c r="D519" s="7">
        <v>73625.440000000002</v>
      </c>
      <c r="E519" s="8">
        <v>8.73</v>
      </c>
    </row>
    <row r="520" spans="1:5" x14ac:dyDescent="0.25">
      <c r="A520" s="5" t="s">
        <v>390</v>
      </c>
      <c r="B520" s="6" t="s">
        <v>132</v>
      </c>
      <c r="C520" s="6">
        <f>HYPERLINK("https://uzao.dolgi.msk.ru/account/2860894488/", 2860894488)</f>
        <v>2860894488</v>
      </c>
      <c r="D520" s="7">
        <v>216416.96</v>
      </c>
      <c r="E520" s="8">
        <v>65.58</v>
      </c>
    </row>
    <row r="521" spans="1:5" x14ac:dyDescent="0.25">
      <c r="A521" s="5" t="s">
        <v>390</v>
      </c>
      <c r="B521" s="6" t="s">
        <v>137</v>
      </c>
      <c r="C521" s="6">
        <f>HYPERLINK("https://uzao.dolgi.msk.ru/account/2860894795/", 2860894795)</f>
        <v>2860894795</v>
      </c>
      <c r="D521" s="7">
        <v>69974.600000000006</v>
      </c>
      <c r="E521" s="8">
        <v>8.65</v>
      </c>
    </row>
    <row r="522" spans="1:5" x14ac:dyDescent="0.25">
      <c r="A522" s="5" t="s">
        <v>391</v>
      </c>
      <c r="B522" s="6" t="s">
        <v>130</v>
      </c>
      <c r="C522" s="6">
        <f>HYPERLINK("https://uzao.dolgi.msk.ru/account/2860903161/", 2860903161)</f>
        <v>2860903161</v>
      </c>
      <c r="D522" s="7">
        <v>285316.38</v>
      </c>
      <c r="E522" s="8">
        <v>37.299999999999997</v>
      </c>
    </row>
    <row r="523" spans="1:5" x14ac:dyDescent="0.25">
      <c r="A523" s="5" t="s">
        <v>392</v>
      </c>
      <c r="B523" s="6" t="s">
        <v>43</v>
      </c>
      <c r="C523" s="6">
        <f>HYPERLINK("https://uzao.dolgi.msk.ru/account/2860908368/", 2860908368)</f>
        <v>2860908368</v>
      </c>
      <c r="D523" s="7">
        <v>149546.59</v>
      </c>
      <c r="E523" s="8">
        <v>17.53</v>
      </c>
    </row>
    <row r="524" spans="1:5" x14ac:dyDescent="0.25">
      <c r="A524" s="5" t="s">
        <v>392</v>
      </c>
      <c r="B524" s="6" t="s">
        <v>50</v>
      </c>
      <c r="C524" s="6">
        <f>HYPERLINK("https://uzao.dolgi.msk.ru/account/2860908819/", 2860908819)</f>
        <v>2860908819</v>
      </c>
      <c r="D524" s="7">
        <v>98573.5</v>
      </c>
      <c r="E524" s="8">
        <v>21.75</v>
      </c>
    </row>
    <row r="525" spans="1:5" x14ac:dyDescent="0.25">
      <c r="A525" s="5" t="s">
        <v>392</v>
      </c>
      <c r="B525" s="6" t="s">
        <v>52</v>
      </c>
      <c r="C525" s="6">
        <f>HYPERLINK("https://uzao.dolgi.msk.ru/account/2860909133/", 2860909133)</f>
        <v>2860909133</v>
      </c>
      <c r="D525" s="7">
        <v>701559.02</v>
      </c>
      <c r="E525" s="8">
        <v>34.78</v>
      </c>
    </row>
    <row r="526" spans="1:5" x14ac:dyDescent="0.25">
      <c r="A526" s="5" t="s">
        <v>393</v>
      </c>
      <c r="B526" s="6" t="s">
        <v>39</v>
      </c>
      <c r="C526" s="6">
        <f>HYPERLINK("https://uzao.dolgi.msk.ru/account/2860913749/", 2860913749)</f>
        <v>2860913749</v>
      </c>
      <c r="D526" s="7">
        <v>68240.070000000007</v>
      </c>
      <c r="E526" s="8"/>
    </row>
    <row r="527" spans="1:5" x14ac:dyDescent="0.25">
      <c r="A527" s="5" t="s">
        <v>393</v>
      </c>
      <c r="B527" s="6" t="s">
        <v>46</v>
      </c>
      <c r="C527" s="6">
        <f>HYPERLINK("https://uzao.dolgi.msk.ru/account/2860914493/", 2860914493)</f>
        <v>2860914493</v>
      </c>
      <c r="D527" s="7">
        <v>94621.8</v>
      </c>
      <c r="E527" s="8"/>
    </row>
    <row r="528" spans="1:5" x14ac:dyDescent="0.25">
      <c r="A528" s="5" t="s">
        <v>394</v>
      </c>
      <c r="B528" s="6" t="s">
        <v>41</v>
      </c>
      <c r="C528" s="6">
        <f>HYPERLINK("https://uzao.dolgi.msk.ru/account/2860921183/", 2860921183)</f>
        <v>2860921183</v>
      </c>
      <c r="D528" s="7">
        <v>77856.59</v>
      </c>
      <c r="E528" s="8">
        <v>10.53</v>
      </c>
    </row>
    <row r="529" spans="1:5" x14ac:dyDescent="0.25">
      <c r="A529" s="5" t="s">
        <v>394</v>
      </c>
      <c r="B529" s="6" t="s">
        <v>60</v>
      </c>
      <c r="C529" s="6">
        <f>HYPERLINK("https://uzao.dolgi.msk.ru/account/2860923357/", 2860923357)</f>
        <v>2860923357</v>
      </c>
      <c r="D529" s="7">
        <v>194067.22</v>
      </c>
      <c r="E529" s="8">
        <v>67.98</v>
      </c>
    </row>
    <row r="530" spans="1:5" x14ac:dyDescent="0.25">
      <c r="A530" s="5" t="s">
        <v>395</v>
      </c>
      <c r="B530" s="6" t="s">
        <v>73</v>
      </c>
      <c r="C530" s="6">
        <f>HYPERLINK("https://uzao.dolgi.msk.ru/account/2860929652/", 2860929652)</f>
        <v>2860929652</v>
      </c>
      <c r="D530" s="7">
        <v>63528.51</v>
      </c>
      <c r="E530" s="8"/>
    </row>
    <row r="531" spans="1:5" x14ac:dyDescent="0.25">
      <c r="A531" s="5" t="s">
        <v>396</v>
      </c>
      <c r="B531" s="6" t="s">
        <v>16</v>
      </c>
      <c r="C531" s="6">
        <f>HYPERLINK("https://uzao.dolgi.msk.ru/account/2860931584/", 2860931584)</f>
        <v>2860931584</v>
      </c>
      <c r="D531" s="7">
        <v>224791.02</v>
      </c>
      <c r="E531" s="8">
        <v>27.93</v>
      </c>
    </row>
    <row r="532" spans="1:5" x14ac:dyDescent="0.25">
      <c r="A532" s="5" t="s">
        <v>396</v>
      </c>
      <c r="B532" s="6" t="s">
        <v>42</v>
      </c>
      <c r="C532" s="6">
        <f>HYPERLINK("https://uzao.dolgi.msk.ru/account/2860934128/", 2860934128)</f>
        <v>2860934128</v>
      </c>
      <c r="D532" s="7">
        <v>289572.71999999997</v>
      </c>
      <c r="E532" s="8">
        <v>17.3</v>
      </c>
    </row>
    <row r="533" spans="1:5" x14ac:dyDescent="0.25">
      <c r="A533" s="5" t="s">
        <v>396</v>
      </c>
      <c r="B533" s="6" t="s">
        <v>52</v>
      </c>
      <c r="C533" s="6">
        <f>HYPERLINK("https://uzao.dolgi.msk.ru/account/2860935163/", 2860935163)</f>
        <v>2860935163</v>
      </c>
      <c r="D533" s="7">
        <v>54350.76</v>
      </c>
      <c r="E533" s="8">
        <v>21</v>
      </c>
    </row>
    <row r="534" spans="1:5" x14ac:dyDescent="0.25">
      <c r="A534" s="5" t="s">
        <v>397</v>
      </c>
      <c r="B534" s="6" t="s">
        <v>29</v>
      </c>
      <c r="C534" s="6">
        <f>HYPERLINK("https://uzao.dolgi.msk.ru/account/2860939543/", 2860939543)</f>
        <v>2860939543</v>
      </c>
      <c r="D534" s="7">
        <v>74304.210000000006</v>
      </c>
      <c r="E534" s="8">
        <v>21.69</v>
      </c>
    </row>
    <row r="535" spans="1:5" x14ac:dyDescent="0.25">
      <c r="A535" s="5" t="s">
        <v>397</v>
      </c>
      <c r="B535" s="6" t="s">
        <v>35</v>
      </c>
      <c r="C535" s="6">
        <f>HYPERLINK("https://uzao.dolgi.msk.ru/account/2860940122/", 2860940122)</f>
        <v>2860940122</v>
      </c>
      <c r="D535" s="7">
        <v>717149.6</v>
      </c>
      <c r="E535" s="8">
        <v>42.97</v>
      </c>
    </row>
    <row r="536" spans="1:5" x14ac:dyDescent="0.25">
      <c r="A536" s="5" t="s">
        <v>397</v>
      </c>
      <c r="B536" s="6" t="s">
        <v>66</v>
      </c>
      <c r="C536" s="6">
        <f>HYPERLINK("https://uzao.dolgi.msk.ru/account/2860943489/", 2860943489)</f>
        <v>2860943489</v>
      </c>
      <c r="D536" s="7">
        <v>51762.95</v>
      </c>
      <c r="E536" s="8">
        <v>12.24</v>
      </c>
    </row>
    <row r="537" spans="1:5" x14ac:dyDescent="0.25">
      <c r="A537" s="5" t="s">
        <v>398</v>
      </c>
      <c r="B537" s="6" t="s">
        <v>8</v>
      </c>
      <c r="C537" s="6">
        <f>HYPERLINK("https://uzao.dolgi.msk.ru/account/2861367428/", 2861367428)</f>
        <v>2861367428</v>
      </c>
      <c r="D537" s="7">
        <v>330911.56</v>
      </c>
      <c r="E537" s="8">
        <v>29.87</v>
      </c>
    </row>
    <row r="538" spans="1:5" x14ac:dyDescent="0.25">
      <c r="A538" s="5" t="s">
        <v>398</v>
      </c>
      <c r="B538" s="6" t="s">
        <v>38</v>
      </c>
      <c r="C538" s="6">
        <f>HYPERLINK("https://uzao.dolgi.msk.ru/account/2861367786/", 2861367786)</f>
        <v>2861367786</v>
      </c>
      <c r="D538" s="7">
        <v>65351.7</v>
      </c>
      <c r="E538" s="8">
        <v>34.49</v>
      </c>
    </row>
    <row r="539" spans="1:5" x14ac:dyDescent="0.25">
      <c r="A539" s="5" t="s">
        <v>398</v>
      </c>
      <c r="B539" s="6" t="s">
        <v>59</v>
      </c>
      <c r="C539" s="6">
        <f>HYPERLINK("https://uzao.dolgi.msk.ru/account/2861368041/", 2861368041)</f>
        <v>2861368041</v>
      </c>
      <c r="D539" s="7">
        <v>61483.71</v>
      </c>
      <c r="E539" s="8">
        <v>14.17</v>
      </c>
    </row>
    <row r="540" spans="1:5" x14ac:dyDescent="0.25">
      <c r="A540" s="5" t="s">
        <v>399</v>
      </c>
      <c r="B540" s="6" t="s">
        <v>6</v>
      </c>
      <c r="C540" s="6">
        <f>HYPERLINK("https://uzao.dolgi.msk.ru/account/2860547259/", 2860547259)</f>
        <v>2860547259</v>
      </c>
      <c r="D540" s="7">
        <v>74810.399999999994</v>
      </c>
      <c r="E540" s="8">
        <v>13.08</v>
      </c>
    </row>
    <row r="541" spans="1:5" x14ac:dyDescent="0.25">
      <c r="A541" s="5" t="s">
        <v>399</v>
      </c>
      <c r="B541" s="6" t="s">
        <v>50</v>
      </c>
      <c r="C541" s="6">
        <f>HYPERLINK("https://uzao.dolgi.msk.ru/account/2860549836/", 2860549836)</f>
        <v>2860549836</v>
      </c>
      <c r="D541" s="7">
        <v>76353.45</v>
      </c>
      <c r="E541" s="8">
        <v>7.74</v>
      </c>
    </row>
    <row r="542" spans="1:5" x14ac:dyDescent="0.25">
      <c r="A542" s="5" t="s">
        <v>399</v>
      </c>
      <c r="B542" s="6" t="s">
        <v>63</v>
      </c>
      <c r="C542" s="6">
        <f>HYPERLINK("https://uzao.dolgi.msk.ru/account/2860550511/", 2860550511)</f>
        <v>2860550511</v>
      </c>
      <c r="D542" s="7">
        <v>76546.5</v>
      </c>
      <c r="E542" s="8">
        <v>36.340000000000003</v>
      </c>
    </row>
    <row r="543" spans="1:5" x14ac:dyDescent="0.25">
      <c r="A543" s="5" t="s">
        <v>399</v>
      </c>
      <c r="B543" s="6" t="s">
        <v>76</v>
      </c>
      <c r="C543" s="6">
        <f>HYPERLINK("https://uzao.dolgi.msk.ru/account/2860551477/", 2860551477)</f>
        <v>2860551477</v>
      </c>
      <c r="D543" s="7">
        <v>103614.25</v>
      </c>
      <c r="E543" s="8">
        <v>18.059999999999999</v>
      </c>
    </row>
    <row r="544" spans="1:5" x14ac:dyDescent="0.25">
      <c r="A544" s="5" t="s">
        <v>399</v>
      </c>
      <c r="B544" s="6" t="s">
        <v>154</v>
      </c>
      <c r="C544" s="6">
        <f>HYPERLINK("https://uzao.dolgi.msk.ru/account/2860553958/", 2860553958)</f>
        <v>2860553958</v>
      </c>
      <c r="D544" s="7">
        <v>90666.14</v>
      </c>
      <c r="E544" s="8">
        <v>10.55</v>
      </c>
    </row>
    <row r="545" spans="1:5" x14ac:dyDescent="0.25">
      <c r="A545" s="5" t="s">
        <v>399</v>
      </c>
      <c r="B545" s="6" t="s">
        <v>170</v>
      </c>
      <c r="C545" s="6">
        <f>HYPERLINK("https://uzao.dolgi.msk.ru/account/2860554731/", 2860554731)</f>
        <v>2860554731</v>
      </c>
      <c r="D545" s="7">
        <v>144104.32000000001</v>
      </c>
      <c r="E545" s="8">
        <v>28.24</v>
      </c>
    </row>
    <row r="546" spans="1:5" x14ac:dyDescent="0.25">
      <c r="A546" s="5" t="s">
        <v>400</v>
      </c>
      <c r="B546" s="6" t="s">
        <v>8</v>
      </c>
      <c r="C546" s="6">
        <f>HYPERLINK("https://uzao.dolgi.msk.ru/account/2860261146/", 2860261146)</f>
        <v>2860261146</v>
      </c>
      <c r="D546" s="7">
        <v>132617.07999999999</v>
      </c>
      <c r="E546" s="8">
        <v>120.07</v>
      </c>
    </row>
    <row r="547" spans="1:5" x14ac:dyDescent="0.25">
      <c r="A547" s="5" t="s">
        <v>400</v>
      </c>
      <c r="B547" s="6" t="s">
        <v>52</v>
      </c>
      <c r="C547" s="6">
        <f>HYPERLINK("https://uzao.dolgi.msk.ru/account/2860262253/", 2860262253)</f>
        <v>2860262253</v>
      </c>
      <c r="D547" s="7">
        <v>56819.31</v>
      </c>
      <c r="E547" s="8">
        <v>13.71</v>
      </c>
    </row>
    <row r="548" spans="1:5" x14ac:dyDescent="0.25">
      <c r="A548" s="5" t="s">
        <v>400</v>
      </c>
      <c r="B548" s="6" t="s">
        <v>55</v>
      </c>
      <c r="C548" s="6">
        <f>HYPERLINK("https://uzao.dolgi.msk.ru/account/2860262309/", 2860262309)</f>
        <v>2860262309</v>
      </c>
      <c r="D548" s="7">
        <v>84712.23</v>
      </c>
      <c r="E548" s="8">
        <v>9.02</v>
      </c>
    </row>
    <row r="549" spans="1:5" x14ac:dyDescent="0.25">
      <c r="A549" s="5" t="s">
        <v>400</v>
      </c>
      <c r="B549" s="6" t="s">
        <v>58</v>
      </c>
      <c r="C549" s="6">
        <f>HYPERLINK("https://uzao.dolgi.msk.ru/account/2860262333/", 2860262333)</f>
        <v>2860262333</v>
      </c>
      <c r="D549" s="7">
        <v>53262.86</v>
      </c>
      <c r="E549" s="8">
        <v>5.74</v>
      </c>
    </row>
    <row r="550" spans="1:5" x14ac:dyDescent="0.25">
      <c r="A550" s="5" t="s">
        <v>400</v>
      </c>
      <c r="B550" s="6" t="s">
        <v>76</v>
      </c>
      <c r="C550" s="6">
        <f>HYPERLINK("https://uzao.dolgi.msk.ru/account/2860262835/", 2860262835)</f>
        <v>2860262835</v>
      </c>
      <c r="D550" s="7">
        <v>198809.06</v>
      </c>
      <c r="E550" s="8">
        <v>25.19</v>
      </c>
    </row>
    <row r="551" spans="1:5" x14ac:dyDescent="0.25">
      <c r="A551" s="5" t="s">
        <v>401</v>
      </c>
      <c r="B551" s="6" t="s">
        <v>143</v>
      </c>
      <c r="C551" s="6">
        <f>HYPERLINK("https://uzao.dolgi.msk.ru/account/2860556809/", 2860556809)</f>
        <v>2860556809</v>
      </c>
      <c r="D551" s="7">
        <v>131934.54</v>
      </c>
      <c r="E551" s="8">
        <v>21.4</v>
      </c>
    </row>
    <row r="552" spans="1:5" x14ac:dyDescent="0.25">
      <c r="A552" s="5" t="s">
        <v>401</v>
      </c>
      <c r="B552" s="6" t="s">
        <v>202</v>
      </c>
      <c r="C552" s="6">
        <f>HYPERLINK("https://uzao.dolgi.msk.ru/account/2860561245/", 2860561245)</f>
        <v>2860561245</v>
      </c>
      <c r="D552" s="7">
        <v>186526.19</v>
      </c>
      <c r="E552" s="8"/>
    </row>
    <row r="553" spans="1:5" x14ac:dyDescent="0.25">
      <c r="A553" s="5" t="s">
        <v>402</v>
      </c>
      <c r="B553" s="6" t="s">
        <v>103</v>
      </c>
      <c r="C553" s="6">
        <f>HYPERLINK("https://uzao.dolgi.msk.ru/account/2860563689/", 2860563689)</f>
        <v>2860563689</v>
      </c>
      <c r="D553" s="7">
        <v>98678.85</v>
      </c>
      <c r="E553" s="8">
        <v>23.82</v>
      </c>
    </row>
    <row r="554" spans="1:5" x14ac:dyDescent="0.25">
      <c r="A554" s="5" t="s">
        <v>403</v>
      </c>
      <c r="B554" s="6" t="s">
        <v>214</v>
      </c>
      <c r="C554" s="6">
        <f>HYPERLINK("https://uzao.dolgi.msk.ru/account/2860565748/", 2860565748)</f>
        <v>2860565748</v>
      </c>
      <c r="D554" s="7">
        <v>287841.27</v>
      </c>
      <c r="E554" s="8">
        <v>49.22</v>
      </c>
    </row>
    <row r="555" spans="1:5" x14ac:dyDescent="0.25">
      <c r="A555" s="5" t="s">
        <v>403</v>
      </c>
      <c r="B555" s="6" t="s">
        <v>216</v>
      </c>
      <c r="C555" s="6">
        <f>HYPERLINK("https://uzao.dolgi.msk.ru/account/2860565836/", 2860565836)</f>
        <v>2860565836</v>
      </c>
      <c r="D555" s="7">
        <v>297906.02</v>
      </c>
      <c r="E555" s="8">
        <v>52.22</v>
      </c>
    </row>
    <row r="556" spans="1:5" x14ac:dyDescent="0.25">
      <c r="A556" s="5" t="s">
        <v>403</v>
      </c>
      <c r="B556" s="6" t="s">
        <v>225</v>
      </c>
      <c r="C556" s="6">
        <f>HYPERLINK("https://uzao.dolgi.msk.ru/account/2860566863/", 2860566863)</f>
        <v>2860566863</v>
      </c>
      <c r="D556" s="7">
        <v>353186.75</v>
      </c>
      <c r="E556" s="8">
        <v>138.1</v>
      </c>
    </row>
    <row r="557" spans="1:5" x14ac:dyDescent="0.25">
      <c r="A557" s="5" t="s">
        <v>403</v>
      </c>
      <c r="B557" s="6" t="s">
        <v>229</v>
      </c>
      <c r="C557" s="6">
        <f>HYPERLINK("https://uzao.dolgi.msk.ru/account/2860567399/", 2860567399)</f>
        <v>2860567399</v>
      </c>
      <c r="D557" s="7">
        <v>48913.03</v>
      </c>
      <c r="E557" s="8">
        <v>7.93</v>
      </c>
    </row>
    <row r="558" spans="1:5" x14ac:dyDescent="0.25">
      <c r="A558" s="5" t="s">
        <v>403</v>
      </c>
      <c r="B558" s="6" t="s">
        <v>231</v>
      </c>
      <c r="C558" s="6">
        <f>HYPERLINK("https://uzao.dolgi.msk.ru/account/2860567559/", 2860567559)</f>
        <v>2860567559</v>
      </c>
      <c r="D558" s="7">
        <v>337070.89</v>
      </c>
      <c r="E558" s="8">
        <v>99.45</v>
      </c>
    </row>
    <row r="559" spans="1:5" x14ac:dyDescent="0.25">
      <c r="A559" s="5" t="s">
        <v>403</v>
      </c>
      <c r="B559" s="6" t="s">
        <v>236</v>
      </c>
      <c r="C559" s="6">
        <f>HYPERLINK("https://uzao.dolgi.msk.ru/account/2860568009/", 2860568009)</f>
        <v>2860568009</v>
      </c>
      <c r="D559" s="7">
        <v>421111.16</v>
      </c>
      <c r="E559" s="8">
        <v>67.23</v>
      </c>
    </row>
    <row r="560" spans="1:5" x14ac:dyDescent="0.25">
      <c r="A560" s="5" t="s">
        <v>404</v>
      </c>
      <c r="B560" s="6" t="s">
        <v>19</v>
      </c>
      <c r="C560" s="6">
        <f>HYPERLINK("https://uzao.dolgi.msk.ru/account/2860574732/", 2860574732)</f>
        <v>2860574732</v>
      </c>
      <c r="D560" s="7">
        <v>383469.33</v>
      </c>
      <c r="E560" s="8">
        <v>60.38</v>
      </c>
    </row>
    <row r="561" spans="1:5" x14ac:dyDescent="0.25">
      <c r="A561" s="5" t="s">
        <v>404</v>
      </c>
      <c r="B561" s="6" t="s">
        <v>27</v>
      </c>
      <c r="C561" s="6">
        <f>HYPERLINK("https://uzao.dolgi.msk.ru/account/2860575196/", 2860575196)</f>
        <v>2860575196</v>
      </c>
      <c r="D561" s="7">
        <v>85232.33</v>
      </c>
      <c r="E561" s="8">
        <v>12.95</v>
      </c>
    </row>
    <row r="562" spans="1:5" x14ac:dyDescent="0.25">
      <c r="A562" s="5" t="s">
        <v>405</v>
      </c>
      <c r="B562" s="6" t="s">
        <v>66</v>
      </c>
      <c r="C562" s="6">
        <f>HYPERLINK("https://uzao.dolgi.msk.ru/account/2861424867/", 2861424867)</f>
        <v>2861424867</v>
      </c>
      <c r="D562" s="7">
        <v>197852.48</v>
      </c>
      <c r="E562" s="8">
        <v>37.799999999999997</v>
      </c>
    </row>
    <row r="563" spans="1:5" x14ac:dyDescent="0.25">
      <c r="A563" s="5" t="s">
        <v>405</v>
      </c>
      <c r="B563" s="6" t="s">
        <v>140</v>
      </c>
      <c r="C563" s="6">
        <f>HYPERLINK("https://uzao.dolgi.msk.ru/account/2861422511/", 2861422511)</f>
        <v>2861422511</v>
      </c>
      <c r="D563" s="7">
        <v>261511.25</v>
      </c>
      <c r="E563" s="8">
        <v>90.31</v>
      </c>
    </row>
    <row r="564" spans="1:5" x14ac:dyDescent="0.25">
      <c r="A564" s="5" t="s">
        <v>405</v>
      </c>
      <c r="B564" s="6" t="s">
        <v>179</v>
      </c>
      <c r="C564" s="6">
        <f>HYPERLINK("https://uzao.dolgi.msk.ru/account/2861423514/", 2861423514)</f>
        <v>2861423514</v>
      </c>
      <c r="D564" s="7">
        <v>183874.71</v>
      </c>
      <c r="E564" s="8">
        <v>25.29</v>
      </c>
    </row>
    <row r="565" spans="1:5" x14ac:dyDescent="0.25">
      <c r="A565" s="5" t="s">
        <v>405</v>
      </c>
      <c r="B565" s="6" t="s">
        <v>181</v>
      </c>
      <c r="C565" s="6">
        <f>HYPERLINK("https://uzao.dolgi.msk.ru/account/2861423549/", 2861423549)</f>
        <v>2861423549</v>
      </c>
      <c r="D565" s="7">
        <v>105501.61</v>
      </c>
      <c r="E565" s="8">
        <v>12.73</v>
      </c>
    </row>
    <row r="566" spans="1:5" x14ac:dyDescent="0.25">
      <c r="A566" s="5" t="s">
        <v>405</v>
      </c>
      <c r="B566" s="6" t="s">
        <v>237</v>
      </c>
      <c r="C566" s="6">
        <f>HYPERLINK("https://uzao.dolgi.msk.ru/account/2861424269/", 2861424269)</f>
        <v>2861424269</v>
      </c>
      <c r="D566" s="7">
        <v>174954.86</v>
      </c>
      <c r="E566" s="8">
        <v>25.21</v>
      </c>
    </row>
    <row r="567" spans="1:5" x14ac:dyDescent="0.25">
      <c r="A567" s="5" t="s">
        <v>405</v>
      </c>
      <c r="B567" s="6" t="s">
        <v>249</v>
      </c>
      <c r="C567" s="6">
        <f>HYPERLINK("https://uzao.dolgi.msk.ru/account/2861427101/", 2861427101)</f>
        <v>2861427101</v>
      </c>
      <c r="D567" s="7">
        <v>378834.75</v>
      </c>
      <c r="E567" s="8">
        <v>60.53</v>
      </c>
    </row>
    <row r="568" spans="1:5" x14ac:dyDescent="0.25">
      <c r="A568" s="5" t="s">
        <v>406</v>
      </c>
      <c r="B568" s="6" t="s">
        <v>5</v>
      </c>
      <c r="C568" s="6">
        <f>HYPERLINK("https://uzao.dolgi.msk.ru/account/2861276905/", 2861276905)</f>
        <v>2861276905</v>
      </c>
      <c r="D568" s="7">
        <v>140673.12</v>
      </c>
      <c r="E568" s="8">
        <v>9.48</v>
      </c>
    </row>
    <row r="569" spans="1:5" x14ac:dyDescent="0.25">
      <c r="A569" s="5" t="s">
        <v>406</v>
      </c>
      <c r="B569" s="6" t="s">
        <v>169</v>
      </c>
      <c r="C569" s="6">
        <f>HYPERLINK("https://uzao.dolgi.msk.ru/account/2861284403/", 2861284403)</f>
        <v>2861284403</v>
      </c>
      <c r="D569" s="7">
        <v>46136.12</v>
      </c>
      <c r="E569" s="8">
        <v>5.67</v>
      </c>
    </row>
    <row r="570" spans="1:5" x14ac:dyDescent="0.25">
      <c r="A570" s="5" t="s">
        <v>406</v>
      </c>
      <c r="B570" s="6" t="s">
        <v>181</v>
      </c>
      <c r="C570" s="6">
        <f>HYPERLINK("https://uzao.dolgi.msk.ru/account/2861285297/", 2861285297)</f>
        <v>2861285297</v>
      </c>
      <c r="D570" s="7">
        <v>64208.13</v>
      </c>
      <c r="E570" s="8">
        <v>5.68</v>
      </c>
    </row>
    <row r="571" spans="1:5" x14ac:dyDescent="0.25">
      <c r="A571" s="5" t="s">
        <v>406</v>
      </c>
      <c r="B571" s="6" t="s">
        <v>193</v>
      </c>
      <c r="C571" s="6">
        <f>HYPERLINK("https://uzao.dolgi.msk.ru/account/2861286214/", 2861286214)</f>
        <v>2861286214</v>
      </c>
      <c r="D571" s="7">
        <v>296095.28999999998</v>
      </c>
      <c r="E571" s="8">
        <v>16.78</v>
      </c>
    </row>
    <row r="572" spans="1:5" x14ac:dyDescent="0.25">
      <c r="A572" s="5" t="s">
        <v>406</v>
      </c>
      <c r="B572" s="6" t="s">
        <v>95</v>
      </c>
      <c r="C572" s="6">
        <f>HYPERLINK("https://uzao.dolgi.msk.ru/account/2861288105/", 2861288105)</f>
        <v>2861288105</v>
      </c>
      <c r="D572" s="7">
        <v>105629.07</v>
      </c>
      <c r="E572" s="8">
        <v>12.86</v>
      </c>
    </row>
    <row r="573" spans="1:5" x14ac:dyDescent="0.25">
      <c r="A573" s="5" t="s">
        <v>406</v>
      </c>
      <c r="B573" s="6" t="s">
        <v>211</v>
      </c>
      <c r="C573" s="6">
        <f>HYPERLINK("https://uzao.dolgi.msk.ru/account/2861291937/", 2861291937)</f>
        <v>2861291937</v>
      </c>
      <c r="D573" s="7">
        <v>395072.26</v>
      </c>
      <c r="E573" s="8">
        <v>96.15</v>
      </c>
    </row>
    <row r="574" spans="1:5" x14ac:dyDescent="0.25">
      <c r="A574" s="5" t="s">
        <v>406</v>
      </c>
      <c r="B574" s="6" t="s">
        <v>258</v>
      </c>
      <c r="C574" s="6">
        <f>HYPERLINK("https://uzao.dolgi.msk.ru/account/2861297896/", 2861297896)</f>
        <v>2861297896</v>
      </c>
      <c r="D574" s="7">
        <v>80110.990000000005</v>
      </c>
      <c r="E574" s="8">
        <v>6.88</v>
      </c>
    </row>
    <row r="575" spans="1:5" x14ac:dyDescent="0.25">
      <c r="A575" s="5" t="s">
        <v>406</v>
      </c>
      <c r="B575" s="6" t="s">
        <v>270</v>
      </c>
      <c r="C575" s="6">
        <f>HYPERLINK("https://uzao.dolgi.msk.ru/account/2861298872/", 2861298872)</f>
        <v>2861298872</v>
      </c>
      <c r="D575" s="7">
        <v>121236.96</v>
      </c>
      <c r="E575" s="8">
        <v>17.02</v>
      </c>
    </row>
    <row r="576" spans="1:5" x14ac:dyDescent="0.25">
      <c r="A576" s="5" t="s">
        <v>406</v>
      </c>
      <c r="B576" s="6" t="s">
        <v>271</v>
      </c>
      <c r="C576" s="6">
        <f>HYPERLINK("https://uzao.dolgi.msk.ru/account/2861299015/", 2861299015)</f>
        <v>2861299015</v>
      </c>
      <c r="D576" s="7">
        <v>107813.57</v>
      </c>
      <c r="E576" s="8">
        <v>16.100000000000001</v>
      </c>
    </row>
    <row r="577" spans="1:5" x14ac:dyDescent="0.25">
      <c r="A577" s="5" t="s">
        <v>406</v>
      </c>
      <c r="B577" s="6" t="s">
        <v>302</v>
      </c>
      <c r="C577" s="6">
        <f>HYPERLINK("https://uzao.dolgi.msk.ru/account/2861300522/", 2861300522)</f>
        <v>2861300522</v>
      </c>
      <c r="D577" s="7">
        <v>160092.9</v>
      </c>
      <c r="E577" s="8">
        <v>14.6</v>
      </c>
    </row>
    <row r="578" spans="1:5" x14ac:dyDescent="0.25">
      <c r="A578" s="5" t="s">
        <v>406</v>
      </c>
      <c r="B578" s="6" t="s">
        <v>308</v>
      </c>
      <c r="C578" s="6">
        <f>HYPERLINK("https://uzao.dolgi.msk.ru/account/2861302915/", 2861302915)</f>
        <v>2861302915</v>
      </c>
      <c r="D578" s="7">
        <v>52318.35</v>
      </c>
      <c r="E578" s="8">
        <v>11.11</v>
      </c>
    </row>
    <row r="579" spans="1:5" x14ac:dyDescent="0.25">
      <c r="A579" s="5" t="s">
        <v>407</v>
      </c>
      <c r="B579" s="6" t="s">
        <v>77</v>
      </c>
      <c r="C579" s="6">
        <f>HYPERLINK("https://uzao.dolgi.msk.ru/account/2861353288/", 2861353288)</f>
        <v>2861353288</v>
      </c>
      <c r="D579" s="7">
        <v>78244.5</v>
      </c>
      <c r="E579" s="8">
        <v>16.59</v>
      </c>
    </row>
    <row r="580" spans="1:5" x14ac:dyDescent="0.25">
      <c r="A580" s="5" t="s">
        <v>407</v>
      </c>
      <c r="B580" s="6" t="s">
        <v>142</v>
      </c>
      <c r="C580" s="6">
        <f>HYPERLINK("https://uzao.dolgi.msk.ru/account/2861354846/", 2861354846)</f>
        <v>2861354846</v>
      </c>
      <c r="D580" s="7">
        <v>103892.15</v>
      </c>
      <c r="E580" s="8">
        <v>12.32</v>
      </c>
    </row>
    <row r="581" spans="1:5" x14ac:dyDescent="0.25">
      <c r="A581" s="5" t="s">
        <v>407</v>
      </c>
      <c r="B581" s="6" t="s">
        <v>187</v>
      </c>
      <c r="C581" s="6">
        <f>HYPERLINK("https://uzao.dolgi.msk.ru/account/2861357481/", 2861357481)</f>
        <v>2861357481</v>
      </c>
      <c r="D581" s="7">
        <v>126401.16</v>
      </c>
      <c r="E581" s="8">
        <v>20.010000000000002</v>
      </c>
    </row>
    <row r="582" spans="1:5" x14ac:dyDescent="0.25">
      <c r="A582" s="5" t="s">
        <v>408</v>
      </c>
      <c r="B582" s="6" t="s">
        <v>69</v>
      </c>
      <c r="C582" s="6">
        <f>HYPERLINK("https://uzao.dolgi.msk.ru/account/2861414925/", 2861414925)</f>
        <v>2861414925</v>
      </c>
      <c r="D582" s="7">
        <v>87757.33</v>
      </c>
      <c r="E582" s="8">
        <v>73.150000000000006</v>
      </c>
    </row>
    <row r="583" spans="1:5" x14ac:dyDescent="0.25">
      <c r="A583" s="5" t="s">
        <v>408</v>
      </c>
      <c r="B583" s="6" t="s">
        <v>76</v>
      </c>
      <c r="C583" s="6">
        <f>HYPERLINK("https://uzao.dolgi.msk.ru/account/2861225905/", 2861225905)</f>
        <v>2861225905</v>
      </c>
      <c r="D583" s="7">
        <v>56838.91</v>
      </c>
      <c r="E583" s="8">
        <v>14.1</v>
      </c>
    </row>
    <row r="584" spans="1:5" x14ac:dyDescent="0.25">
      <c r="A584" s="5" t="s">
        <v>408</v>
      </c>
      <c r="B584" s="6" t="s">
        <v>144</v>
      </c>
      <c r="C584" s="6">
        <f>HYPERLINK("https://uzao.dolgi.msk.ru/account/2861228516/", 2861228516)</f>
        <v>2861228516</v>
      </c>
      <c r="D584" s="7">
        <v>52597.69</v>
      </c>
      <c r="E584" s="8">
        <v>4.57</v>
      </c>
    </row>
    <row r="585" spans="1:5" x14ac:dyDescent="0.25">
      <c r="A585" s="5" t="s">
        <v>408</v>
      </c>
      <c r="B585" s="6" t="s">
        <v>151</v>
      </c>
      <c r="C585" s="6">
        <f>HYPERLINK("https://uzao.dolgi.msk.ru/account/2861229068/", 2861229068)</f>
        <v>2861229068</v>
      </c>
      <c r="D585" s="7">
        <v>121919.62</v>
      </c>
      <c r="E585" s="8">
        <v>9.1999999999999993</v>
      </c>
    </row>
    <row r="586" spans="1:5" x14ac:dyDescent="0.25">
      <c r="A586" s="5" t="s">
        <v>408</v>
      </c>
      <c r="B586" s="6" t="s">
        <v>170</v>
      </c>
      <c r="C586" s="6">
        <f>HYPERLINK("https://uzao.dolgi.msk.ru/account/2861230528/", 2861230528)</f>
        <v>2861230528</v>
      </c>
      <c r="D586" s="7">
        <v>48623.92</v>
      </c>
      <c r="E586" s="8">
        <v>5.37</v>
      </c>
    </row>
    <row r="587" spans="1:5" x14ac:dyDescent="0.25">
      <c r="A587" s="5" t="s">
        <v>408</v>
      </c>
      <c r="B587" s="6" t="s">
        <v>106</v>
      </c>
      <c r="C587" s="6">
        <f>HYPERLINK("https://uzao.dolgi.msk.ru/account/2861235804/", 2861235804)</f>
        <v>2861235804</v>
      </c>
      <c r="D587" s="7">
        <v>137353.62</v>
      </c>
      <c r="E587" s="8">
        <v>26</v>
      </c>
    </row>
    <row r="588" spans="1:5" x14ac:dyDescent="0.25">
      <c r="A588" s="5" t="s">
        <v>408</v>
      </c>
      <c r="B588" s="6" t="s">
        <v>206</v>
      </c>
      <c r="C588" s="6">
        <f>HYPERLINK("https://uzao.dolgi.msk.ru/account/2861237439/", 2861237439)</f>
        <v>2861237439</v>
      </c>
      <c r="D588" s="7">
        <v>47352.02</v>
      </c>
      <c r="E588" s="8">
        <v>5.75</v>
      </c>
    </row>
    <row r="589" spans="1:5" x14ac:dyDescent="0.25">
      <c r="A589" s="5" t="s">
        <v>408</v>
      </c>
      <c r="B589" s="6" t="s">
        <v>259</v>
      </c>
      <c r="C589" s="6">
        <f>HYPERLINK("https://uzao.dolgi.msk.ru/account/2861244612/", 2861244612)</f>
        <v>2861244612</v>
      </c>
      <c r="D589" s="7">
        <v>94842.8</v>
      </c>
      <c r="E589" s="8">
        <v>15.44</v>
      </c>
    </row>
    <row r="590" spans="1:5" x14ac:dyDescent="0.25">
      <c r="A590" s="5" t="s">
        <v>408</v>
      </c>
      <c r="B590" s="6" t="s">
        <v>298</v>
      </c>
      <c r="C590" s="6">
        <f>HYPERLINK("https://uzao.dolgi.msk.ru/account/2861246466/", 2861246466)</f>
        <v>2861246466</v>
      </c>
      <c r="D590" s="7">
        <v>407135.62</v>
      </c>
      <c r="E590" s="8">
        <v>48.82</v>
      </c>
    </row>
    <row r="591" spans="1:5" x14ac:dyDescent="0.25">
      <c r="A591" s="5" t="s">
        <v>409</v>
      </c>
      <c r="B591" s="6" t="s">
        <v>315</v>
      </c>
      <c r="C591" s="6">
        <f>HYPERLINK("https://uzao.dolgi.msk.ru/account/2861265018/", 2861265018)</f>
        <v>2861265018</v>
      </c>
      <c r="D591" s="7">
        <v>199771.31</v>
      </c>
      <c r="E591" s="8">
        <v>17.18</v>
      </c>
    </row>
    <row r="592" spans="1:5" x14ac:dyDescent="0.25">
      <c r="A592" s="5" t="s">
        <v>409</v>
      </c>
      <c r="B592" s="6" t="s">
        <v>316</v>
      </c>
      <c r="C592" s="6">
        <f>HYPERLINK("https://uzao.dolgi.msk.ru/account/2861266344/", 2861266344)</f>
        <v>2861266344</v>
      </c>
      <c r="D592" s="7">
        <v>107542.72</v>
      </c>
      <c r="E592" s="8">
        <v>16.93</v>
      </c>
    </row>
    <row r="593" spans="1:5" x14ac:dyDescent="0.25">
      <c r="A593" s="5" t="s">
        <v>409</v>
      </c>
      <c r="B593" s="6" t="s">
        <v>410</v>
      </c>
      <c r="C593" s="6">
        <f>HYPERLINK("https://uzao.dolgi.msk.ru/account/2861273595/", 2861273595)</f>
        <v>2861273595</v>
      </c>
      <c r="D593" s="7">
        <v>330123.28999999998</v>
      </c>
      <c r="E593" s="8">
        <v>89.38</v>
      </c>
    </row>
    <row r="594" spans="1:5" x14ac:dyDescent="0.25">
      <c r="A594" s="5" t="s">
        <v>411</v>
      </c>
      <c r="B594" s="6" t="s">
        <v>412</v>
      </c>
      <c r="C594" s="6">
        <f>HYPERLINK("https://uzao.dolgi.msk.ru/account/2861322123/", 2861322123)</f>
        <v>2861322123</v>
      </c>
      <c r="D594" s="7">
        <v>50504.03</v>
      </c>
      <c r="E594" s="8">
        <v>33.94</v>
      </c>
    </row>
    <row r="595" spans="1:5" x14ac:dyDescent="0.25">
      <c r="A595" s="5" t="s">
        <v>411</v>
      </c>
      <c r="B595" s="6" t="s">
        <v>413</v>
      </c>
      <c r="C595" s="6">
        <f>HYPERLINK("https://uzao.dolgi.msk.ru/account/2861307396/", 2861307396)</f>
        <v>2861307396</v>
      </c>
      <c r="D595" s="7">
        <v>330067.73</v>
      </c>
      <c r="E595" s="8">
        <v>52.3</v>
      </c>
    </row>
    <row r="596" spans="1:5" x14ac:dyDescent="0.25">
      <c r="A596" s="5" t="s">
        <v>411</v>
      </c>
      <c r="B596" s="6" t="s">
        <v>414</v>
      </c>
      <c r="C596" s="6">
        <f>HYPERLINK("https://uzao.dolgi.msk.ru/account/2861318255/", 2861318255)</f>
        <v>2861318255</v>
      </c>
      <c r="D596" s="7">
        <v>53010.07</v>
      </c>
      <c r="E596" s="8">
        <v>5.14</v>
      </c>
    </row>
    <row r="597" spans="1:5" x14ac:dyDescent="0.25">
      <c r="A597" s="5" t="s">
        <v>411</v>
      </c>
      <c r="B597" s="6" t="s">
        <v>415</v>
      </c>
      <c r="C597" s="6">
        <f>HYPERLINK("https://uzao.dolgi.msk.ru/account/2861321083/", 2861321083)</f>
        <v>2861321083</v>
      </c>
      <c r="D597" s="7">
        <v>294286.46000000002</v>
      </c>
      <c r="E597" s="8">
        <v>45.01</v>
      </c>
    </row>
    <row r="598" spans="1:5" x14ac:dyDescent="0.25">
      <c r="A598" s="5" t="s">
        <v>416</v>
      </c>
      <c r="B598" s="6" t="s">
        <v>33</v>
      </c>
      <c r="C598" s="6">
        <f>HYPERLINK("https://uzao.dolgi.msk.ru/account/2861345886/", 2861345886)</f>
        <v>2861345886</v>
      </c>
      <c r="D598" s="7">
        <v>273454.19</v>
      </c>
      <c r="E598" s="8">
        <v>38.950000000000003</v>
      </c>
    </row>
    <row r="599" spans="1:5" x14ac:dyDescent="0.25">
      <c r="A599" s="5" t="s">
        <v>416</v>
      </c>
      <c r="B599" s="6" t="s">
        <v>70</v>
      </c>
      <c r="C599" s="6">
        <f>HYPERLINK("https://uzao.dolgi.msk.ru/account/2861347427/", 2861347427)</f>
        <v>2861347427</v>
      </c>
      <c r="D599" s="7">
        <v>102581.03</v>
      </c>
      <c r="E599" s="8">
        <v>17.079999999999998</v>
      </c>
    </row>
    <row r="600" spans="1:5" x14ac:dyDescent="0.25">
      <c r="A600" s="5" t="s">
        <v>416</v>
      </c>
      <c r="B600" s="6" t="s">
        <v>78</v>
      </c>
      <c r="C600" s="6">
        <f>HYPERLINK("https://uzao.dolgi.msk.ru/account/2861347849/", 2861347849)</f>
        <v>2861347849</v>
      </c>
      <c r="D600" s="7">
        <v>325024.33</v>
      </c>
      <c r="E600" s="8">
        <v>41.82</v>
      </c>
    </row>
    <row r="601" spans="1:5" x14ac:dyDescent="0.25">
      <c r="A601" s="5" t="s">
        <v>416</v>
      </c>
      <c r="B601" s="6" t="s">
        <v>144</v>
      </c>
      <c r="C601" s="6">
        <f>HYPERLINK("https://uzao.dolgi.msk.ru/account/2861349107/", 2861349107)</f>
        <v>2861349107</v>
      </c>
      <c r="D601" s="7">
        <v>80314.64</v>
      </c>
      <c r="E601" s="8"/>
    </row>
    <row r="602" spans="1:5" x14ac:dyDescent="0.25">
      <c r="A602" s="5" t="s">
        <v>416</v>
      </c>
      <c r="B602" s="6" t="s">
        <v>149</v>
      </c>
      <c r="C602" s="6">
        <f>HYPERLINK("https://uzao.dolgi.msk.ru/account/2861349334/", 2861349334)</f>
        <v>2861349334</v>
      </c>
      <c r="D602" s="7">
        <v>89734.35</v>
      </c>
      <c r="E602" s="8">
        <v>7.58</v>
      </c>
    </row>
    <row r="603" spans="1:5" x14ac:dyDescent="0.25">
      <c r="A603" s="5" t="s">
        <v>417</v>
      </c>
      <c r="B603" s="6" t="s">
        <v>103</v>
      </c>
      <c r="C603" s="6">
        <f>HYPERLINK("https://uzao.dolgi.msk.ru/account/2861326802/", 2861326802)</f>
        <v>2861326802</v>
      </c>
      <c r="D603" s="7">
        <v>58643.49</v>
      </c>
      <c r="E603" s="8">
        <v>4.87</v>
      </c>
    </row>
    <row r="604" spans="1:5" x14ac:dyDescent="0.25">
      <c r="A604" s="5" t="s">
        <v>417</v>
      </c>
      <c r="B604" s="6" t="s">
        <v>110</v>
      </c>
      <c r="C604" s="6">
        <f>HYPERLINK("https://uzao.dolgi.msk.ru/account/2861328162/", 2861328162)</f>
        <v>2861328162</v>
      </c>
      <c r="D604" s="7">
        <v>81740.399999999994</v>
      </c>
      <c r="E604" s="8">
        <v>11.29</v>
      </c>
    </row>
    <row r="605" spans="1:5" x14ac:dyDescent="0.25">
      <c r="A605" s="5" t="s">
        <v>418</v>
      </c>
      <c r="B605" s="6" t="s">
        <v>311</v>
      </c>
      <c r="C605" s="6">
        <f>HYPERLINK("https://uzao.dolgi.msk.ru/account/2861332604/", 2861332604)</f>
        <v>2861332604</v>
      </c>
      <c r="D605" s="7">
        <v>51043.54</v>
      </c>
      <c r="E605" s="8">
        <v>9.14</v>
      </c>
    </row>
    <row r="606" spans="1:5" x14ac:dyDescent="0.25">
      <c r="A606" s="5" t="s">
        <v>419</v>
      </c>
      <c r="B606" s="6" t="s">
        <v>32</v>
      </c>
      <c r="C606" s="6">
        <f>HYPERLINK("https://uzao.dolgi.msk.ru/account/2860082746/", 2860082746)</f>
        <v>2860082746</v>
      </c>
      <c r="D606" s="7">
        <v>46543.55</v>
      </c>
      <c r="E606" s="8">
        <v>5</v>
      </c>
    </row>
    <row r="607" spans="1:5" x14ac:dyDescent="0.25">
      <c r="A607" s="5" t="s">
        <v>419</v>
      </c>
      <c r="B607" s="6" t="s">
        <v>64</v>
      </c>
      <c r="C607" s="6">
        <f>HYPERLINK("https://uzao.dolgi.msk.ru/account/2860084995/", 2860084995)</f>
        <v>2860084995</v>
      </c>
      <c r="D607" s="7">
        <v>59549.8</v>
      </c>
      <c r="E607" s="8">
        <v>11.65</v>
      </c>
    </row>
    <row r="608" spans="1:5" x14ac:dyDescent="0.25">
      <c r="A608" s="5" t="s">
        <v>419</v>
      </c>
      <c r="B608" s="6" t="s">
        <v>64</v>
      </c>
      <c r="C608" s="6">
        <f>HYPERLINK("https://uzao.dolgi.msk.ru/account/2860085066/", 2860085066)</f>
        <v>2860085066</v>
      </c>
      <c r="D608" s="7">
        <v>103955.47</v>
      </c>
      <c r="E608" s="8">
        <v>11.66</v>
      </c>
    </row>
    <row r="609" spans="1:5" x14ac:dyDescent="0.25">
      <c r="A609" s="5" t="s">
        <v>419</v>
      </c>
      <c r="B609" s="6" t="s">
        <v>77</v>
      </c>
      <c r="C609" s="6">
        <f>HYPERLINK("https://uzao.dolgi.msk.ru/account/2860086093/", 2860086093)</f>
        <v>2860086093</v>
      </c>
      <c r="D609" s="7">
        <v>113972.4</v>
      </c>
      <c r="E609" s="8">
        <v>10.35</v>
      </c>
    </row>
    <row r="610" spans="1:5" x14ac:dyDescent="0.25">
      <c r="A610" s="5" t="s">
        <v>420</v>
      </c>
      <c r="B610" s="6" t="s">
        <v>6</v>
      </c>
      <c r="C610" s="6">
        <f>HYPERLINK("https://uzao.dolgi.msk.ru/account/2860043608/", 2860043608)</f>
        <v>2860043608</v>
      </c>
      <c r="D610" s="7">
        <v>97617.2</v>
      </c>
      <c r="E610" s="8">
        <v>9.27</v>
      </c>
    </row>
    <row r="611" spans="1:5" x14ac:dyDescent="0.25">
      <c r="A611" s="5" t="s">
        <v>420</v>
      </c>
      <c r="B611" s="6" t="s">
        <v>21</v>
      </c>
      <c r="C611" s="6">
        <f>HYPERLINK("https://uzao.dolgi.msk.ru/account/2860043827/", 2860043827)</f>
        <v>2860043827</v>
      </c>
      <c r="D611" s="7">
        <v>69351.47</v>
      </c>
      <c r="E611" s="8">
        <v>5.9</v>
      </c>
    </row>
    <row r="612" spans="1:5" x14ac:dyDescent="0.25">
      <c r="A612" s="5" t="s">
        <v>420</v>
      </c>
      <c r="B612" s="6" t="s">
        <v>29</v>
      </c>
      <c r="C612" s="6">
        <f>HYPERLINK("https://uzao.dolgi.msk.ru/account/2860045072/", 2860045072)</f>
        <v>2860045072</v>
      </c>
      <c r="D612" s="7">
        <v>166125.57999999999</v>
      </c>
      <c r="E612" s="8">
        <v>13.67</v>
      </c>
    </row>
    <row r="613" spans="1:5" x14ac:dyDescent="0.25">
      <c r="A613" s="5" t="s">
        <v>420</v>
      </c>
      <c r="B613" s="6" t="s">
        <v>35</v>
      </c>
      <c r="C613" s="6">
        <f>HYPERLINK("https://uzao.dolgi.msk.ru/account/2860045304/", 2860045304)</f>
        <v>2860045304</v>
      </c>
      <c r="D613" s="7">
        <v>85644.78</v>
      </c>
      <c r="E613" s="8">
        <v>22.48</v>
      </c>
    </row>
    <row r="614" spans="1:5" x14ac:dyDescent="0.25">
      <c r="A614" s="5" t="s">
        <v>420</v>
      </c>
      <c r="B614" s="6" t="s">
        <v>37</v>
      </c>
      <c r="C614" s="6">
        <f>HYPERLINK("https://uzao.dolgi.msk.ru/account/2860045419/", 2860045419)</f>
        <v>2860045419</v>
      </c>
      <c r="D614" s="7">
        <v>546357.69999999995</v>
      </c>
      <c r="E614" s="8">
        <v>43.11</v>
      </c>
    </row>
    <row r="615" spans="1:5" x14ac:dyDescent="0.25">
      <c r="A615" s="5" t="s">
        <v>420</v>
      </c>
      <c r="B615" s="6" t="s">
        <v>72</v>
      </c>
      <c r="C615" s="6">
        <f>HYPERLINK("https://uzao.dolgi.msk.ru/account/2861386506/", 2861386506)</f>
        <v>2861386506</v>
      </c>
      <c r="D615" s="7">
        <v>181069.96</v>
      </c>
      <c r="E615" s="8">
        <v>22.52</v>
      </c>
    </row>
    <row r="616" spans="1:5" x14ac:dyDescent="0.25">
      <c r="A616" s="5" t="s">
        <v>421</v>
      </c>
      <c r="B616" s="6" t="s">
        <v>28</v>
      </c>
      <c r="C616" s="6">
        <f>HYPERLINK("https://uzao.dolgi.msk.ru/account/2860048134/", 2860048134)</f>
        <v>2860048134</v>
      </c>
      <c r="D616" s="7">
        <v>110969.62</v>
      </c>
      <c r="E616" s="8"/>
    </row>
    <row r="617" spans="1:5" x14ac:dyDescent="0.25">
      <c r="A617" s="5" t="s">
        <v>422</v>
      </c>
      <c r="B617" s="6" t="s">
        <v>5</v>
      </c>
      <c r="C617" s="6">
        <f>HYPERLINK("https://uzao.dolgi.msk.ru/account/2860052512/", 2860052512)</f>
        <v>2860052512</v>
      </c>
      <c r="D617" s="7">
        <v>104367.84</v>
      </c>
      <c r="E617" s="8">
        <v>22.62</v>
      </c>
    </row>
    <row r="618" spans="1:5" x14ac:dyDescent="0.25">
      <c r="A618" s="5" t="s">
        <v>422</v>
      </c>
      <c r="B618" s="6" t="s">
        <v>25</v>
      </c>
      <c r="C618" s="6">
        <f>HYPERLINK("https://uzao.dolgi.msk.ru/account/2860054278/", 2860054278)</f>
        <v>2860054278</v>
      </c>
      <c r="D618" s="7">
        <v>847746.5</v>
      </c>
      <c r="E618" s="8">
        <v>75.760000000000005</v>
      </c>
    </row>
    <row r="619" spans="1:5" x14ac:dyDescent="0.25">
      <c r="A619" s="5" t="s">
        <v>423</v>
      </c>
      <c r="B619" s="6" t="s">
        <v>22</v>
      </c>
      <c r="C619" s="6">
        <f>HYPERLINK("https://uzao.dolgi.msk.ru/account/2860056804/", 2860056804)</f>
        <v>2860056804</v>
      </c>
      <c r="D619" s="7">
        <v>568239.88</v>
      </c>
      <c r="E619" s="8">
        <v>69.34</v>
      </c>
    </row>
    <row r="620" spans="1:5" x14ac:dyDescent="0.25">
      <c r="A620" s="5" t="s">
        <v>423</v>
      </c>
      <c r="B620" s="6" t="s">
        <v>56</v>
      </c>
      <c r="C620" s="6">
        <f>HYPERLINK("https://uzao.dolgi.msk.ru/account/2860058885/", 2860058885)</f>
        <v>2860058885</v>
      </c>
      <c r="D620" s="7">
        <v>578234.43000000005</v>
      </c>
      <c r="E620" s="8">
        <v>36.49</v>
      </c>
    </row>
    <row r="621" spans="1:5" x14ac:dyDescent="0.25">
      <c r="A621" s="5" t="s">
        <v>423</v>
      </c>
      <c r="B621" s="6" t="s">
        <v>58</v>
      </c>
      <c r="C621" s="6">
        <f>HYPERLINK("https://uzao.dolgi.msk.ru/account/2860058965/", 2860058965)</f>
        <v>2860058965</v>
      </c>
      <c r="D621" s="7">
        <v>89078.22</v>
      </c>
      <c r="E621" s="8">
        <v>17.39</v>
      </c>
    </row>
    <row r="622" spans="1:5" x14ac:dyDescent="0.25">
      <c r="A622" s="5" t="s">
        <v>424</v>
      </c>
      <c r="B622" s="6" t="s">
        <v>30</v>
      </c>
      <c r="C622" s="6">
        <f>HYPERLINK("https://uzao.dolgi.msk.ru/account/2860074594/", 2860074594)</f>
        <v>2860074594</v>
      </c>
      <c r="D622" s="7">
        <v>47598.69</v>
      </c>
      <c r="E622" s="8">
        <v>4.99</v>
      </c>
    </row>
    <row r="623" spans="1:5" x14ac:dyDescent="0.25">
      <c r="A623" s="5" t="s">
        <v>424</v>
      </c>
      <c r="B623" s="6" t="s">
        <v>32</v>
      </c>
      <c r="C623" s="6">
        <f>HYPERLINK("https://uzao.dolgi.msk.ru/account/2860074762/", 2860074762)</f>
        <v>2860074762</v>
      </c>
      <c r="D623" s="7">
        <v>141040.13</v>
      </c>
      <c r="E623" s="8">
        <v>24.12</v>
      </c>
    </row>
    <row r="624" spans="1:5" x14ac:dyDescent="0.25">
      <c r="A624" s="5" t="s">
        <v>424</v>
      </c>
      <c r="B624" s="6" t="s">
        <v>59</v>
      </c>
      <c r="C624" s="6">
        <f>HYPERLINK("https://uzao.dolgi.msk.ru/account/2860075909/", 2860075909)</f>
        <v>2860075909</v>
      </c>
      <c r="D624" s="7">
        <v>64375.71</v>
      </c>
      <c r="E624" s="8">
        <v>8.17</v>
      </c>
    </row>
    <row r="625" spans="1:5" x14ac:dyDescent="0.25">
      <c r="A625" s="5" t="s">
        <v>424</v>
      </c>
      <c r="B625" s="6" t="s">
        <v>170</v>
      </c>
      <c r="C625" s="6">
        <f>HYPERLINK("https://uzao.dolgi.msk.ru/account/2860079723/", 2860079723)</f>
        <v>2860079723</v>
      </c>
      <c r="D625" s="7">
        <v>61704.59</v>
      </c>
      <c r="E625" s="8">
        <v>8.5299999999999994</v>
      </c>
    </row>
    <row r="626" spans="1:5" x14ac:dyDescent="0.25">
      <c r="A626" s="5" t="s">
        <v>424</v>
      </c>
      <c r="B626" s="6" t="s">
        <v>187</v>
      </c>
      <c r="C626" s="6">
        <f>HYPERLINK("https://uzao.dolgi.msk.ru/account/2860080695/", 2860080695)</f>
        <v>2860080695</v>
      </c>
      <c r="D626" s="7">
        <v>277532.15000000002</v>
      </c>
      <c r="E626" s="8">
        <v>31.44</v>
      </c>
    </row>
    <row r="627" spans="1:5" x14ac:dyDescent="0.25">
      <c r="A627" s="5" t="s">
        <v>425</v>
      </c>
      <c r="B627" s="6" t="s">
        <v>69</v>
      </c>
      <c r="C627" s="6">
        <f>HYPERLINK("https://uzao.dolgi.msk.ru/account/2860097462/", 2860097462)</f>
        <v>2860097462</v>
      </c>
      <c r="D627" s="7">
        <v>194627.9</v>
      </c>
      <c r="E627" s="8">
        <v>23.42</v>
      </c>
    </row>
    <row r="628" spans="1:5" x14ac:dyDescent="0.25">
      <c r="A628" s="5" t="s">
        <v>425</v>
      </c>
      <c r="B628" s="6" t="s">
        <v>69</v>
      </c>
      <c r="C628" s="6">
        <f>HYPERLINK("https://uzao.dolgi.msk.ru/account/2860097577/", 2860097577)</f>
        <v>2860097577</v>
      </c>
      <c r="D628" s="7">
        <v>150986.34</v>
      </c>
      <c r="E628" s="8">
        <v>14.44</v>
      </c>
    </row>
    <row r="629" spans="1:5" x14ac:dyDescent="0.25">
      <c r="A629" s="5" t="s">
        <v>426</v>
      </c>
      <c r="B629" s="6" t="s">
        <v>19</v>
      </c>
      <c r="C629" s="6">
        <f>HYPERLINK("https://uzao.dolgi.msk.ru/account/2860030372/", 2860030372)</f>
        <v>2860030372</v>
      </c>
      <c r="D629" s="7">
        <v>59494.63</v>
      </c>
      <c r="E629" s="8">
        <v>10.31</v>
      </c>
    </row>
    <row r="630" spans="1:5" x14ac:dyDescent="0.25">
      <c r="A630" s="5" t="s">
        <v>426</v>
      </c>
      <c r="B630" s="6" t="s">
        <v>41</v>
      </c>
      <c r="C630" s="6">
        <f>HYPERLINK("https://uzao.dolgi.msk.ru/account/2860031287/", 2860031287)</f>
        <v>2860031287</v>
      </c>
      <c r="D630" s="7">
        <v>63907.46</v>
      </c>
      <c r="E630" s="8">
        <v>10.83</v>
      </c>
    </row>
    <row r="631" spans="1:5" x14ac:dyDescent="0.25">
      <c r="A631" s="5" t="s">
        <v>427</v>
      </c>
      <c r="B631" s="6" t="s">
        <v>56</v>
      </c>
      <c r="C631" s="6">
        <f>HYPERLINK("https://uzao.dolgi.msk.ru/account/2860101409/", 2860101409)</f>
        <v>2860101409</v>
      </c>
      <c r="D631" s="7">
        <v>158102.64000000001</v>
      </c>
      <c r="E631" s="8">
        <v>25.91</v>
      </c>
    </row>
    <row r="632" spans="1:5" x14ac:dyDescent="0.25">
      <c r="A632" s="5" t="s">
        <v>427</v>
      </c>
      <c r="B632" s="6" t="s">
        <v>72</v>
      </c>
      <c r="C632" s="6">
        <f>HYPERLINK("https://uzao.dolgi.msk.ru/account/2860102321/", 2860102321)</f>
        <v>2860102321</v>
      </c>
      <c r="D632" s="7">
        <v>1114878.74</v>
      </c>
      <c r="E632" s="8">
        <v>60.09</v>
      </c>
    </row>
    <row r="633" spans="1:5" x14ac:dyDescent="0.25">
      <c r="A633" s="5" t="s">
        <v>428</v>
      </c>
      <c r="B633" s="6" t="s">
        <v>18</v>
      </c>
      <c r="C633" s="6">
        <f>HYPERLINK("https://uzao.dolgi.msk.ru/account/2860016036/", 2860016036)</f>
        <v>2860016036</v>
      </c>
      <c r="D633" s="7">
        <v>48962.71</v>
      </c>
      <c r="E633" s="8">
        <v>9.92</v>
      </c>
    </row>
    <row r="634" spans="1:5" x14ac:dyDescent="0.25">
      <c r="A634" s="5" t="s">
        <v>428</v>
      </c>
      <c r="B634" s="6" t="s">
        <v>42</v>
      </c>
      <c r="C634" s="6">
        <f>HYPERLINK("https://uzao.dolgi.msk.ru/account/2860017573/", 2860017573)</f>
        <v>2860017573</v>
      </c>
      <c r="D634" s="7">
        <v>106046.6</v>
      </c>
      <c r="E634" s="8">
        <v>12.99</v>
      </c>
    </row>
    <row r="635" spans="1:5" x14ac:dyDescent="0.25">
      <c r="A635" s="5" t="s">
        <v>428</v>
      </c>
      <c r="B635" s="6" t="s">
        <v>43</v>
      </c>
      <c r="C635" s="6">
        <f>HYPERLINK("https://uzao.dolgi.msk.ru/account/2860017653/", 2860017653)</f>
        <v>2860017653</v>
      </c>
      <c r="D635" s="7">
        <v>418345.51</v>
      </c>
      <c r="E635" s="8">
        <v>36.24</v>
      </c>
    </row>
    <row r="636" spans="1:5" x14ac:dyDescent="0.25">
      <c r="A636" s="5" t="s">
        <v>428</v>
      </c>
      <c r="B636" s="6" t="s">
        <v>45</v>
      </c>
      <c r="C636" s="6">
        <f>HYPERLINK("https://uzao.dolgi.msk.ru/account/2860017805/", 2860017805)</f>
        <v>2860017805</v>
      </c>
      <c r="D636" s="7">
        <v>54769.15</v>
      </c>
      <c r="E636" s="8">
        <v>6.36</v>
      </c>
    </row>
    <row r="637" spans="1:5" x14ac:dyDescent="0.25">
      <c r="A637" s="5" t="s">
        <v>428</v>
      </c>
      <c r="B637" s="6" t="s">
        <v>167</v>
      </c>
      <c r="C637" s="6">
        <f>HYPERLINK("https://uzao.dolgi.msk.ru/account/2860023527/", 2860023527)</f>
        <v>2860023527</v>
      </c>
      <c r="D637" s="7">
        <v>172234.35</v>
      </c>
      <c r="E637" s="8">
        <v>32.92</v>
      </c>
    </row>
    <row r="638" spans="1:5" x14ac:dyDescent="0.25">
      <c r="A638" s="5" t="s">
        <v>429</v>
      </c>
      <c r="B638" s="6" t="s">
        <v>39</v>
      </c>
      <c r="C638" s="6">
        <f>HYPERLINK("https://uzao.dolgi.msk.ru/account/2860035413/", 2860035413)</f>
        <v>2860035413</v>
      </c>
      <c r="D638" s="7">
        <v>244531</v>
      </c>
      <c r="E638" s="8">
        <v>21.9</v>
      </c>
    </row>
    <row r="639" spans="1:5" x14ac:dyDescent="0.25">
      <c r="A639" s="5" t="s">
        <v>429</v>
      </c>
      <c r="B639" s="6" t="s">
        <v>59</v>
      </c>
      <c r="C639" s="6">
        <f>HYPERLINK("https://uzao.dolgi.msk.ru/account/2860036408/", 2860036408)</f>
        <v>2860036408</v>
      </c>
      <c r="D639" s="7">
        <v>78173.100000000006</v>
      </c>
      <c r="E639" s="8">
        <v>11.32</v>
      </c>
    </row>
    <row r="640" spans="1:5" x14ac:dyDescent="0.25">
      <c r="A640" s="5" t="s">
        <v>429</v>
      </c>
      <c r="B640" s="6" t="s">
        <v>64</v>
      </c>
      <c r="C640" s="6">
        <f>HYPERLINK("https://uzao.dolgi.msk.ru/account/2860036651/", 2860036651)</f>
        <v>2860036651</v>
      </c>
      <c r="D640" s="7">
        <v>150981.9</v>
      </c>
      <c r="E640" s="8">
        <v>21.19</v>
      </c>
    </row>
    <row r="641" spans="1:5" x14ac:dyDescent="0.25">
      <c r="A641" s="5" t="s">
        <v>429</v>
      </c>
      <c r="B641" s="6" t="s">
        <v>126</v>
      </c>
      <c r="C641" s="6">
        <f>HYPERLINK("https://uzao.dolgi.msk.ru/account/2860037937/", 2860037937)</f>
        <v>2860037937</v>
      </c>
      <c r="D641" s="7">
        <v>76053.36</v>
      </c>
      <c r="E641" s="8">
        <v>9.8699999999999992</v>
      </c>
    </row>
    <row r="642" spans="1:5" x14ac:dyDescent="0.25">
      <c r="A642" s="5" t="s">
        <v>429</v>
      </c>
      <c r="B642" s="6" t="s">
        <v>126</v>
      </c>
      <c r="C642" s="6">
        <f>HYPERLINK("https://uzao.dolgi.msk.ru/account/2860037945/", 2860037945)</f>
        <v>2860037945</v>
      </c>
      <c r="D642" s="7">
        <v>173581.21</v>
      </c>
      <c r="E642" s="8">
        <v>59.41</v>
      </c>
    </row>
    <row r="643" spans="1:5" x14ac:dyDescent="0.25">
      <c r="A643" s="5" t="s">
        <v>430</v>
      </c>
      <c r="B643" s="6" t="s">
        <v>57</v>
      </c>
      <c r="C643" s="6">
        <f>HYPERLINK("https://uzao.dolgi.msk.ru/account/2860040909/", 2860040909)</f>
        <v>2860040909</v>
      </c>
      <c r="D643" s="7">
        <v>62620.87</v>
      </c>
      <c r="E643" s="8">
        <v>15.06</v>
      </c>
    </row>
    <row r="644" spans="1:5" x14ac:dyDescent="0.25">
      <c r="A644" s="5" t="s">
        <v>430</v>
      </c>
      <c r="B644" s="6" t="s">
        <v>71</v>
      </c>
      <c r="C644" s="6">
        <f>HYPERLINK("https://uzao.dolgi.msk.ru/account/2860041768/", 2860041768)</f>
        <v>2860041768</v>
      </c>
      <c r="D644" s="7">
        <v>182304.55</v>
      </c>
      <c r="E644" s="8">
        <v>16.510000000000002</v>
      </c>
    </row>
    <row r="645" spans="1:5" x14ac:dyDescent="0.25">
      <c r="A645" s="5" t="s">
        <v>431</v>
      </c>
      <c r="B645" s="6" t="s">
        <v>9</v>
      </c>
      <c r="C645" s="6">
        <f>HYPERLINK("https://uzao.dolgi.msk.ru/account/2860059474/", 2860059474)</f>
        <v>2860059474</v>
      </c>
      <c r="D645" s="7">
        <v>50937.43</v>
      </c>
      <c r="E645" s="8">
        <v>5</v>
      </c>
    </row>
    <row r="646" spans="1:5" x14ac:dyDescent="0.25">
      <c r="A646" s="5" t="s">
        <v>432</v>
      </c>
      <c r="B646" s="6" t="s">
        <v>8</v>
      </c>
      <c r="C646" s="6">
        <f>HYPERLINK("https://uzao.dolgi.msk.ru/account/2861385802/", 2861385802)</f>
        <v>2861385802</v>
      </c>
      <c r="D646" s="7">
        <v>83115.34</v>
      </c>
      <c r="E646" s="8">
        <v>4.78</v>
      </c>
    </row>
    <row r="647" spans="1:5" x14ac:dyDescent="0.25">
      <c r="A647" s="5" t="s">
        <v>432</v>
      </c>
      <c r="B647" s="6" t="s">
        <v>21</v>
      </c>
      <c r="C647" s="6">
        <f>HYPERLINK("https://uzao.dolgi.msk.ru/account/2860063043/", 2860063043)</f>
        <v>2860063043</v>
      </c>
      <c r="D647" s="7">
        <v>588378.84</v>
      </c>
      <c r="E647" s="8">
        <v>44.95</v>
      </c>
    </row>
    <row r="648" spans="1:5" x14ac:dyDescent="0.25">
      <c r="A648" s="5" t="s">
        <v>433</v>
      </c>
      <c r="B648" s="6" t="s">
        <v>21</v>
      </c>
      <c r="C648" s="6">
        <f>HYPERLINK("https://uzao.dolgi.msk.ru/account/2860065524/", 2860065524)</f>
        <v>2860065524</v>
      </c>
      <c r="D648" s="7">
        <v>190289.37</v>
      </c>
      <c r="E648" s="8">
        <v>39.56</v>
      </c>
    </row>
    <row r="649" spans="1:5" x14ac:dyDescent="0.25">
      <c r="A649" s="5" t="s">
        <v>433</v>
      </c>
      <c r="B649" s="6" t="s">
        <v>21</v>
      </c>
      <c r="C649" s="6">
        <f>HYPERLINK("https://uzao.dolgi.msk.ru/account/2860065567/", 2860065567)</f>
        <v>2860065567</v>
      </c>
      <c r="D649" s="7">
        <v>220982.16</v>
      </c>
      <c r="E649" s="8">
        <v>43.84</v>
      </c>
    </row>
    <row r="650" spans="1:5" x14ac:dyDescent="0.25">
      <c r="A650" s="5" t="s">
        <v>433</v>
      </c>
      <c r="B650" s="6" t="s">
        <v>33</v>
      </c>
      <c r="C650" s="6">
        <f>HYPERLINK("https://uzao.dolgi.msk.ru/account/2860066009/", 2860066009)</f>
        <v>2860066009</v>
      </c>
      <c r="D650" s="7">
        <v>141408.76999999999</v>
      </c>
      <c r="E650" s="8">
        <v>23.67</v>
      </c>
    </row>
    <row r="651" spans="1:5" x14ac:dyDescent="0.25">
      <c r="A651" s="5" t="s">
        <v>433</v>
      </c>
      <c r="B651" s="6" t="s">
        <v>33</v>
      </c>
      <c r="C651" s="6">
        <f>HYPERLINK("https://uzao.dolgi.msk.ru/account/2860066068/", 2860066068)</f>
        <v>2860066068</v>
      </c>
      <c r="D651" s="7">
        <v>233938.93</v>
      </c>
      <c r="E651" s="8">
        <v>94.69</v>
      </c>
    </row>
    <row r="652" spans="1:5" x14ac:dyDescent="0.25">
      <c r="A652" s="5" t="s">
        <v>433</v>
      </c>
      <c r="B652" s="6" t="s">
        <v>53</v>
      </c>
      <c r="C652" s="6">
        <f>HYPERLINK("https://uzao.dolgi.msk.ru/account/2860067247/", 2860067247)</f>
        <v>2860067247</v>
      </c>
      <c r="D652" s="7">
        <v>401595.35</v>
      </c>
      <c r="E652" s="8">
        <v>22.73</v>
      </c>
    </row>
    <row r="653" spans="1:5" x14ac:dyDescent="0.25">
      <c r="A653" s="5" t="s">
        <v>434</v>
      </c>
      <c r="B653" s="6" t="s">
        <v>59</v>
      </c>
      <c r="C653" s="6">
        <f>HYPERLINK("https://uzao.dolgi.msk.ru/account/2860072986/", 2860072986)</f>
        <v>2860072986</v>
      </c>
      <c r="D653" s="7">
        <v>260305.05</v>
      </c>
      <c r="E653" s="8">
        <v>32.049999999999997</v>
      </c>
    </row>
    <row r="654" spans="1:5" x14ac:dyDescent="0.25">
      <c r="A654" s="5" t="s">
        <v>435</v>
      </c>
      <c r="B654" s="6" t="s">
        <v>9</v>
      </c>
      <c r="C654" s="6">
        <f>HYPERLINK("https://uzao.dolgi.msk.ru/account/2860026066/", 2860026066)</f>
        <v>2860026066</v>
      </c>
      <c r="D654" s="7">
        <v>63058.080000000002</v>
      </c>
      <c r="E654" s="8">
        <v>19.559999999999999</v>
      </c>
    </row>
    <row r="655" spans="1:5" x14ac:dyDescent="0.25">
      <c r="A655" s="5" t="s">
        <v>435</v>
      </c>
      <c r="B655" s="6" t="s">
        <v>9</v>
      </c>
      <c r="C655" s="6">
        <f>HYPERLINK("https://uzao.dolgi.msk.ru/account/2861388982/", 2861388982)</f>
        <v>2861388982</v>
      </c>
      <c r="D655" s="7">
        <v>62514.85</v>
      </c>
      <c r="E655" s="8">
        <v>16.77</v>
      </c>
    </row>
    <row r="656" spans="1:5" x14ac:dyDescent="0.25">
      <c r="A656" s="5" t="s">
        <v>435</v>
      </c>
      <c r="B656" s="6" t="s">
        <v>32</v>
      </c>
      <c r="C656" s="6">
        <f>HYPERLINK("https://uzao.dolgi.msk.ru/account/2860027122/", 2860027122)</f>
        <v>2860027122</v>
      </c>
      <c r="D656" s="7">
        <v>45297.7</v>
      </c>
      <c r="E656" s="8">
        <v>10.67</v>
      </c>
    </row>
    <row r="657" spans="1:5" x14ac:dyDescent="0.25">
      <c r="A657" s="5" t="s">
        <v>435</v>
      </c>
      <c r="B657" s="6" t="s">
        <v>67</v>
      </c>
      <c r="C657" s="6">
        <f>HYPERLINK("https://uzao.dolgi.msk.ru/account/2860028854/", 2860028854)</f>
        <v>2860028854</v>
      </c>
      <c r="D657" s="7">
        <v>204125.24</v>
      </c>
      <c r="E657" s="8">
        <v>46.35</v>
      </c>
    </row>
    <row r="658" spans="1:5" x14ac:dyDescent="0.25">
      <c r="A658" s="5" t="s">
        <v>436</v>
      </c>
      <c r="B658" s="6" t="s">
        <v>8</v>
      </c>
      <c r="C658" s="6">
        <f>HYPERLINK("https://uzao.dolgi.msk.ru/account/2860009821/", 2860009821)</f>
        <v>2860009821</v>
      </c>
      <c r="D658" s="7">
        <v>77256.13</v>
      </c>
      <c r="E658" s="8">
        <v>11.41</v>
      </c>
    </row>
    <row r="659" spans="1:5" x14ac:dyDescent="0.25">
      <c r="A659" s="5" t="s">
        <v>436</v>
      </c>
      <c r="B659" s="6" t="s">
        <v>39</v>
      </c>
      <c r="C659" s="6">
        <f>HYPERLINK("https://uzao.dolgi.msk.ru/account/2860011788/", 2860011788)</f>
        <v>2860011788</v>
      </c>
      <c r="D659" s="7">
        <v>199230.28</v>
      </c>
      <c r="E659" s="8">
        <v>40.200000000000003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26kab</dc:creator>
  <cp:lastModifiedBy>26kab</cp:lastModifiedBy>
  <dcterms:created xsi:type="dcterms:W3CDTF">2021-02-04T06:21:58Z</dcterms:created>
  <dcterms:modified xsi:type="dcterms:W3CDTF">2021-02-04T11:32:23Z</dcterms:modified>
</cp:coreProperties>
</file>